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uh\Downloads\"/>
    </mc:Choice>
  </mc:AlternateContent>
  <xr:revisionPtr revIDLastSave="0" documentId="13_ncr:1_{E4299BF4-A453-4E8E-99BC-5F0835D631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ボルト長さの計算" sheetId="1" r:id="rId1"/>
    <sheet name="フランジ、バタ弁ボル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4" i="2" l="1"/>
  <c r="U14" i="2"/>
  <c r="T14" i="2"/>
  <c r="S14" i="2"/>
  <c r="V13" i="2"/>
  <c r="U13" i="2"/>
  <c r="T13" i="2"/>
  <c r="S13" i="2"/>
  <c r="I23" i="2"/>
  <c r="H23" i="2"/>
  <c r="G23" i="2"/>
  <c r="F23" i="2"/>
  <c r="I22" i="2"/>
  <c r="H22" i="2"/>
  <c r="G22" i="2"/>
  <c r="F22" i="2"/>
  <c r="I21" i="2"/>
  <c r="H21" i="2"/>
  <c r="G21" i="2"/>
  <c r="F21" i="2"/>
  <c r="Z12" i="2"/>
  <c r="Y12" i="2"/>
  <c r="X12" i="2"/>
  <c r="W12" i="2"/>
  <c r="Z11" i="2"/>
  <c r="Y11" i="2"/>
  <c r="X11" i="2"/>
  <c r="U11" i="2" s="1"/>
  <c r="W11" i="2"/>
  <c r="Z10" i="2"/>
  <c r="Y10" i="2"/>
  <c r="X10" i="2"/>
  <c r="U10" i="2" s="1"/>
  <c r="W10" i="2"/>
  <c r="Z9" i="2"/>
  <c r="Y9" i="2"/>
  <c r="X9" i="2"/>
  <c r="W9" i="2"/>
  <c r="Z8" i="2"/>
  <c r="Y8" i="2"/>
  <c r="X8" i="2"/>
  <c r="W8" i="2"/>
  <c r="Z7" i="2"/>
  <c r="Y7" i="2"/>
  <c r="X7" i="2"/>
  <c r="U7" i="2" s="1"/>
  <c r="W7" i="2"/>
  <c r="Z6" i="2"/>
  <c r="Y6" i="2"/>
  <c r="X6" i="2"/>
  <c r="U6" i="2" s="1"/>
  <c r="W6" i="2"/>
  <c r="Z5" i="2"/>
  <c r="Y5" i="2"/>
  <c r="X5" i="2"/>
  <c r="W5" i="2"/>
  <c r="M39" i="2"/>
  <c r="L39" i="2"/>
  <c r="K39" i="2"/>
  <c r="J39" i="2"/>
  <c r="M38" i="2"/>
  <c r="L38" i="2"/>
  <c r="K38" i="2"/>
  <c r="H38" i="2" s="1"/>
  <c r="J38" i="2"/>
  <c r="M37" i="2"/>
  <c r="L37" i="2"/>
  <c r="K37" i="2"/>
  <c r="J37" i="2"/>
  <c r="M36" i="2"/>
  <c r="L36" i="2"/>
  <c r="K36" i="2"/>
  <c r="J36" i="2"/>
  <c r="M35" i="2"/>
  <c r="L35" i="2"/>
  <c r="K35" i="2"/>
  <c r="H35" i="2" s="1"/>
  <c r="J35" i="2"/>
  <c r="M34" i="2"/>
  <c r="L34" i="2"/>
  <c r="K34" i="2"/>
  <c r="J34" i="2"/>
  <c r="M33" i="2"/>
  <c r="L33" i="2"/>
  <c r="K33" i="2"/>
  <c r="J33" i="2"/>
  <c r="M32" i="2"/>
  <c r="L32" i="2"/>
  <c r="K32" i="2"/>
  <c r="J32" i="2"/>
  <c r="M31" i="2"/>
  <c r="L31" i="2"/>
  <c r="K31" i="2"/>
  <c r="J31" i="2"/>
  <c r="M30" i="2"/>
  <c r="L30" i="2"/>
  <c r="K30" i="2"/>
  <c r="H30" i="2" s="1"/>
  <c r="J30" i="2"/>
  <c r="M29" i="2"/>
  <c r="L29" i="2"/>
  <c r="K29" i="2"/>
  <c r="J29" i="2"/>
  <c r="M28" i="2"/>
  <c r="L28" i="2"/>
  <c r="K28" i="2"/>
  <c r="J28" i="2"/>
  <c r="M27" i="2"/>
  <c r="L27" i="2"/>
  <c r="K27" i="2"/>
  <c r="H27" i="2" s="1"/>
  <c r="J27" i="2"/>
  <c r="M26" i="2"/>
  <c r="L26" i="2"/>
  <c r="K26" i="2"/>
  <c r="J26" i="2"/>
  <c r="M25" i="2"/>
  <c r="L25" i="2"/>
  <c r="K25" i="2"/>
  <c r="J25" i="2"/>
  <c r="M24" i="2"/>
  <c r="L24" i="2"/>
  <c r="K24" i="2"/>
  <c r="J24" i="2"/>
  <c r="M20" i="2"/>
  <c r="L20" i="2"/>
  <c r="K20" i="2"/>
  <c r="J20" i="2"/>
  <c r="M19" i="2"/>
  <c r="L19" i="2"/>
  <c r="K19" i="2"/>
  <c r="H19" i="2" s="1"/>
  <c r="J19" i="2"/>
  <c r="M18" i="2"/>
  <c r="L18" i="2"/>
  <c r="K18" i="2"/>
  <c r="J18" i="2"/>
  <c r="M17" i="2"/>
  <c r="L17" i="2"/>
  <c r="K17" i="2"/>
  <c r="J17" i="2"/>
  <c r="M16" i="2"/>
  <c r="L16" i="2"/>
  <c r="K16" i="2"/>
  <c r="H16" i="2" s="1"/>
  <c r="J16" i="2"/>
  <c r="M15" i="2"/>
  <c r="L15" i="2"/>
  <c r="K15" i="2"/>
  <c r="J15" i="2"/>
  <c r="M14" i="2"/>
  <c r="L14" i="2"/>
  <c r="K14" i="2"/>
  <c r="J14" i="2"/>
  <c r="M13" i="2"/>
  <c r="L13" i="2"/>
  <c r="K13" i="2"/>
  <c r="J13" i="2"/>
  <c r="M12" i="2"/>
  <c r="L12" i="2"/>
  <c r="K12" i="2"/>
  <c r="J12" i="2"/>
  <c r="M11" i="2"/>
  <c r="L11" i="2"/>
  <c r="K11" i="2"/>
  <c r="H11" i="2" s="1"/>
  <c r="J11" i="2"/>
  <c r="M10" i="2"/>
  <c r="L10" i="2"/>
  <c r="K10" i="2"/>
  <c r="J10" i="2"/>
  <c r="M9" i="2"/>
  <c r="L9" i="2"/>
  <c r="K9" i="2"/>
  <c r="J9" i="2"/>
  <c r="M8" i="2"/>
  <c r="L8" i="2"/>
  <c r="K8" i="2"/>
  <c r="H8" i="2" s="1"/>
  <c r="J8" i="2"/>
  <c r="M7" i="2"/>
  <c r="L7" i="2"/>
  <c r="K7" i="2"/>
  <c r="J7" i="2"/>
  <c r="M6" i="2"/>
  <c r="L6" i="2"/>
  <c r="K6" i="2"/>
  <c r="J6" i="2"/>
  <c r="M5" i="2"/>
  <c r="L5" i="2"/>
  <c r="K5" i="2"/>
  <c r="J5" i="2"/>
  <c r="D5" i="1"/>
  <c r="D4" i="1"/>
  <c r="E3" i="1"/>
  <c r="D3" i="1"/>
  <c r="H7" i="2" l="1"/>
  <c r="H12" i="2"/>
  <c r="H15" i="2"/>
  <c r="H20" i="2"/>
  <c r="H26" i="2"/>
  <c r="H31" i="2"/>
  <c r="H34" i="2"/>
  <c r="H39" i="2"/>
  <c r="I6" i="2"/>
  <c r="I8" i="2"/>
  <c r="I10" i="2"/>
  <c r="I11" i="2"/>
  <c r="I13" i="2"/>
  <c r="I15" i="2"/>
  <c r="I17" i="2"/>
  <c r="I19" i="2"/>
  <c r="I24" i="2"/>
  <c r="I26" i="2"/>
  <c r="I28" i="2"/>
  <c r="I30" i="2"/>
  <c r="I32" i="2"/>
  <c r="I34" i="2"/>
  <c r="I36" i="2"/>
  <c r="I38" i="2"/>
  <c r="V5" i="2"/>
  <c r="V7" i="2"/>
  <c r="V10" i="2"/>
  <c r="V12" i="2"/>
  <c r="T5" i="2"/>
  <c r="T6" i="2"/>
  <c r="T7" i="2"/>
  <c r="T8" i="2"/>
  <c r="T9" i="2"/>
  <c r="T10" i="2"/>
  <c r="T11" i="2"/>
  <c r="T12" i="2"/>
  <c r="U5" i="2"/>
  <c r="U9" i="2"/>
  <c r="I5" i="2"/>
  <c r="I7" i="2"/>
  <c r="I9" i="2"/>
  <c r="I12" i="2"/>
  <c r="I14" i="2"/>
  <c r="I16" i="2"/>
  <c r="I18" i="2"/>
  <c r="I20" i="2"/>
  <c r="I25" i="2"/>
  <c r="I27" i="2"/>
  <c r="I29" i="2"/>
  <c r="I31" i="2"/>
  <c r="I33" i="2"/>
  <c r="I35" i="2"/>
  <c r="I37" i="2"/>
  <c r="I39" i="2"/>
  <c r="V6" i="2"/>
  <c r="V8" i="2"/>
  <c r="V9" i="2"/>
  <c r="V11" i="2"/>
  <c r="U8" i="2"/>
  <c r="U12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H5" i="2"/>
  <c r="H9" i="2"/>
  <c r="H13" i="2"/>
  <c r="H17" i="2"/>
  <c r="H24" i="2"/>
  <c r="H28" i="2"/>
  <c r="H32" i="2"/>
  <c r="H36" i="2"/>
  <c r="S5" i="2"/>
  <c r="S6" i="2"/>
  <c r="S7" i="2"/>
  <c r="S8" i="2"/>
  <c r="S9" i="2"/>
  <c r="S10" i="2"/>
  <c r="S11" i="2"/>
  <c r="S12" i="2"/>
  <c r="H6" i="2"/>
  <c r="H10" i="2"/>
  <c r="H14" i="2"/>
  <c r="H18" i="2"/>
  <c r="H25" i="2"/>
  <c r="H29" i="2"/>
  <c r="H33" i="2"/>
  <c r="H37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C9" i="1"/>
  <c r="C12" i="1"/>
  <c r="C10" i="1"/>
  <c r="C11" i="1"/>
</calcChain>
</file>

<file path=xl/sharedStrings.xml><?xml version="1.0" encoding="utf-8"?>
<sst xmlns="http://schemas.openxmlformats.org/spreadsheetml/2006/main" count="111" uniqueCount="56">
  <si>
    <t>ねじの呼び</t>
  </si>
  <si>
    <t>ピッチ</t>
  </si>
  <si>
    <t>M3</t>
  </si>
  <si>
    <t>M4</t>
  </si>
  <si>
    <t>M5</t>
  </si>
  <si>
    <t>M6</t>
  </si>
  <si>
    <t>M8</t>
  </si>
  <si>
    <t>M10</t>
  </si>
  <si>
    <t>M12</t>
  </si>
  <si>
    <t>M16</t>
  </si>
  <si>
    <t>M20</t>
  </si>
  <si>
    <t>M24</t>
  </si>
  <si>
    <t>M30</t>
  </si>
  <si>
    <t>M36</t>
  </si>
  <si>
    <t>M42</t>
  </si>
  <si>
    <t>M48</t>
  </si>
  <si>
    <t>M56</t>
  </si>
  <si>
    <t>M64</t>
  </si>
  <si>
    <t>メートル並目ねじの基準寸法</t>
    <phoneticPr fontId="1"/>
  </si>
  <si>
    <t>1種ナットの厚さ</t>
    <rPh sb="1" eb="2">
      <t>シュ</t>
    </rPh>
    <rPh sb="6" eb="7">
      <t>アツ</t>
    </rPh>
    <phoneticPr fontId="1"/>
  </si>
  <si>
    <t>ネジ径を選択</t>
    <rPh sb="2" eb="3">
      <t>ケイ</t>
    </rPh>
    <rPh sb="4" eb="6">
      <t>センタク</t>
    </rPh>
    <phoneticPr fontId="1"/>
  </si>
  <si>
    <t>締め込む厚さ1</t>
    <rPh sb="0" eb="1">
      <t>シ</t>
    </rPh>
    <rPh sb="2" eb="3">
      <t>コ</t>
    </rPh>
    <rPh sb="4" eb="5">
      <t>アツ</t>
    </rPh>
    <phoneticPr fontId="1"/>
  </si>
  <si>
    <t>締め込む厚さ2</t>
    <rPh sb="0" eb="1">
      <t>シ</t>
    </rPh>
    <rPh sb="2" eb="3">
      <t>コ</t>
    </rPh>
    <rPh sb="4" eb="5">
      <t>アツ</t>
    </rPh>
    <phoneticPr fontId="1"/>
  </si>
  <si>
    <t>締め込む厚さ3</t>
    <rPh sb="0" eb="1">
      <t>シ</t>
    </rPh>
    <rPh sb="2" eb="3">
      <t>コ</t>
    </rPh>
    <rPh sb="4" eb="5">
      <t>アツ</t>
    </rPh>
    <phoneticPr fontId="1"/>
  </si>
  <si>
    <t>ナット1個+3山の長さ（寸切りボルト）</t>
    <rPh sb="4" eb="5">
      <t>コ</t>
    </rPh>
    <rPh sb="7" eb="8">
      <t>ヤマ</t>
    </rPh>
    <rPh sb="9" eb="10">
      <t>ナガ</t>
    </rPh>
    <rPh sb="12" eb="14">
      <t>ズンギ</t>
    </rPh>
    <phoneticPr fontId="1"/>
  </si>
  <si>
    <t>ダブルナット個+3山の長さ（寸切りボルト）</t>
    <rPh sb="6" eb="7">
      <t>コ</t>
    </rPh>
    <rPh sb="9" eb="10">
      <t>ヤマ</t>
    </rPh>
    <rPh sb="11" eb="12">
      <t>ナガ</t>
    </rPh>
    <rPh sb="14" eb="16">
      <t>ズンギ</t>
    </rPh>
    <phoneticPr fontId="1"/>
  </si>
  <si>
    <t>注記</t>
    <rPh sb="0" eb="2">
      <t>チュウキ</t>
    </rPh>
    <phoneticPr fontId="1"/>
  </si>
  <si>
    <t>3.ダブルナットは1種ナット×2個です。3種を使用する場合は短くなります。</t>
    <rPh sb="10" eb="11">
      <t>シュ</t>
    </rPh>
    <rPh sb="16" eb="17">
      <t>コ</t>
    </rPh>
    <rPh sb="21" eb="22">
      <t>シュ</t>
    </rPh>
    <rPh sb="23" eb="25">
      <t>シヨウ</t>
    </rPh>
    <rPh sb="27" eb="29">
      <t>バアイ</t>
    </rPh>
    <rPh sb="30" eb="31">
      <t>ミジカ</t>
    </rPh>
    <phoneticPr fontId="1"/>
  </si>
  <si>
    <t>寸切りボルト</t>
    <rPh sb="0" eb="2">
      <t>ズンギ</t>
    </rPh>
    <phoneticPr fontId="1"/>
  </si>
  <si>
    <t>呼び径</t>
  </si>
  <si>
    <t>厚さ</t>
  </si>
  <si>
    <t>ナット1個+3山の長さ（六角ボルト）</t>
    <rPh sb="4" eb="5">
      <t>コ</t>
    </rPh>
    <rPh sb="7" eb="8">
      <t>ヤマ</t>
    </rPh>
    <rPh sb="9" eb="10">
      <t>ナガ</t>
    </rPh>
    <phoneticPr fontId="1"/>
  </si>
  <si>
    <t>ダブルナット個+3山の長さ（六角ボルト）</t>
    <rPh sb="6" eb="7">
      <t>コ</t>
    </rPh>
    <rPh sb="9" eb="10">
      <t>ヤマ</t>
    </rPh>
    <rPh sb="11" eb="12">
      <t>ナガ</t>
    </rPh>
    <phoneticPr fontId="1"/>
  </si>
  <si>
    <t>1.六角ボルトは首下長さ、寸切りボルトは寸切りの長さです。</t>
    <rPh sb="8" eb="9">
      <t>クビ</t>
    </rPh>
    <rPh sb="9" eb="10">
      <t>シタ</t>
    </rPh>
    <rPh sb="10" eb="11">
      <t>ナガ</t>
    </rPh>
    <rPh sb="13" eb="15">
      <t>ズンギ</t>
    </rPh>
    <rPh sb="20" eb="22">
      <t>ズンギ</t>
    </rPh>
    <rPh sb="24" eb="25">
      <t>ナガ</t>
    </rPh>
    <phoneticPr fontId="1"/>
  </si>
  <si>
    <t>六角ボルト</t>
    <phoneticPr fontId="1"/>
  </si>
  <si>
    <t>2.計算結果の長さは5の倍数で切り上げています。</t>
    <rPh sb="2" eb="4">
      <t>ケイサン</t>
    </rPh>
    <rPh sb="4" eb="6">
      <t>ケッカ</t>
    </rPh>
    <rPh sb="7" eb="8">
      <t>ナガ</t>
    </rPh>
    <rPh sb="12" eb="14">
      <t>バイスウ</t>
    </rPh>
    <rPh sb="15" eb="16">
      <t>キ</t>
    </rPh>
    <rPh sb="17" eb="18">
      <t>ア</t>
    </rPh>
    <phoneticPr fontId="1"/>
  </si>
  <si>
    <t>ボルトのネジの呼び</t>
    <rPh sb="7" eb="8">
      <t>ヨ</t>
    </rPh>
    <phoneticPr fontId="1"/>
  </si>
  <si>
    <t>ピッチ</t>
    <phoneticPr fontId="1"/>
  </si>
  <si>
    <t>ナットの厚さ</t>
    <rPh sb="4" eb="5">
      <t>アツ</t>
    </rPh>
    <phoneticPr fontId="1"/>
  </si>
  <si>
    <t>ワッシャーの厚さ</t>
    <rPh sb="6" eb="7">
      <t>アツ</t>
    </rPh>
    <phoneticPr fontId="1"/>
  </si>
  <si>
    <t>SWの厚さ</t>
    <rPh sb="3" eb="4">
      <t>アツ</t>
    </rPh>
    <phoneticPr fontId="1"/>
  </si>
  <si>
    <t>M22</t>
    <phoneticPr fontId="1"/>
  </si>
  <si>
    <t>SWの厚さ</t>
    <rPh sb="3" eb="4">
      <t>アツ</t>
    </rPh>
    <phoneticPr fontId="1"/>
  </si>
  <si>
    <t>平Wの厚さ(ISO)</t>
    <rPh sb="0" eb="1">
      <t>ヒラ</t>
    </rPh>
    <rPh sb="3" eb="4">
      <t>アツ</t>
    </rPh>
    <phoneticPr fontId="1"/>
  </si>
  <si>
    <t>平Wの枚数</t>
    <rPh sb="0" eb="1">
      <t>ヒラ</t>
    </rPh>
    <rPh sb="3" eb="5">
      <t>マイスウ</t>
    </rPh>
    <phoneticPr fontId="1"/>
  </si>
  <si>
    <t>SWの枚数</t>
    <rPh sb="3" eb="5">
      <t>マイスウ</t>
    </rPh>
    <phoneticPr fontId="1"/>
  </si>
  <si>
    <t>平W2枚
SW1枚</t>
    <rPh sb="0" eb="1">
      <t>ヒラ</t>
    </rPh>
    <rPh sb="3" eb="4">
      <t>マイ</t>
    </rPh>
    <rPh sb="8" eb="9">
      <t>マイ</t>
    </rPh>
    <phoneticPr fontId="1"/>
  </si>
  <si>
    <t>平W2枚
SW2枚</t>
    <rPh sb="0" eb="1">
      <t>ヒラ</t>
    </rPh>
    <rPh sb="3" eb="4">
      <t>マイ</t>
    </rPh>
    <rPh sb="7" eb="9">
      <t>ニマイ</t>
    </rPh>
    <phoneticPr fontId="1"/>
  </si>
  <si>
    <t>ガスケット厚さ</t>
    <rPh sb="5" eb="6">
      <t>アツ</t>
    </rPh>
    <phoneticPr fontId="1"/>
  </si>
  <si>
    <t>フランジ同士の接続(JIS 10k FF)</t>
    <rPh sb="4" eb="6">
      <t>ドウシ</t>
    </rPh>
    <rPh sb="7" eb="9">
      <t>セツゾク</t>
    </rPh>
    <phoneticPr fontId="1"/>
  </si>
  <si>
    <t>ネジ、W関係のデータ</t>
    <rPh sb="4" eb="6">
      <t>カンケイ</t>
    </rPh>
    <phoneticPr fontId="1"/>
  </si>
  <si>
    <t>六角ボルト（首下）(mm)</t>
    <rPh sb="6" eb="7">
      <t>クビ</t>
    </rPh>
    <rPh sb="7" eb="8">
      <t>シタ</t>
    </rPh>
    <phoneticPr fontId="1"/>
  </si>
  <si>
    <t>寸切りボルト(mm)</t>
    <rPh sb="0" eb="2">
      <t>ズンギ</t>
    </rPh>
    <phoneticPr fontId="1"/>
  </si>
  <si>
    <t>フランジ厚さ</t>
    <rPh sb="4" eb="5">
      <t>アツ</t>
    </rPh>
    <phoneticPr fontId="1"/>
  </si>
  <si>
    <t>バタフライ弁（JIS 10k、ゴムシート) 面間はJIS B2002</t>
    <rPh sb="5" eb="6">
      <t>ベン</t>
    </rPh>
    <rPh sb="22" eb="24">
      <t>メンカン</t>
    </rPh>
    <phoneticPr fontId="1"/>
  </si>
  <si>
    <t>ボルト長さの計算</t>
    <rPh sb="3" eb="4">
      <t>ナガ</t>
    </rPh>
    <rPh sb="6" eb="8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</si>
</sst>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3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9"/>
  <sheetViews>
    <sheetView tabSelected="1" zoomScaleNormal="100" workbookViewId="0">
      <selection activeCell="G23" sqref="G23"/>
    </sheetView>
  </sheetViews>
  <sheetFormatPr defaultRowHeight="13.5" x14ac:dyDescent="0.15"/>
  <cols>
    <col min="1" max="1" width="9" style="1"/>
    <col min="2" max="2" width="47.25" style="1" customWidth="1"/>
    <col min="3" max="3" width="4.875" style="1" bestFit="1" customWidth="1"/>
    <col min="4" max="4" width="2.625" style="1" bestFit="1" customWidth="1"/>
    <col min="5" max="5" width="3.5" style="1" bestFit="1" customWidth="1"/>
    <col min="6" max="6" width="5.375" style="1" customWidth="1"/>
    <col min="7" max="7" width="10.875" style="1" bestFit="1" customWidth="1"/>
    <col min="8" max="8" width="6.125" style="1" bestFit="1" customWidth="1"/>
    <col min="9" max="9" width="14.25" style="1" bestFit="1" customWidth="1"/>
    <col min="10" max="10" width="14.625" style="1" bestFit="1" customWidth="1"/>
    <col min="11" max="11" width="9.125" style="1" bestFit="1" customWidth="1"/>
    <col min="12" max="14" width="9" style="1"/>
    <col min="15" max="15" width="7" style="1" bestFit="1" customWidth="1"/>
    <col min="16" max="16" width="4.875" style="1" bestFit="1" customWidth="1"/>
    <col min="17" max="17" width="12.875" style="1" bestFit="1" customWidth="1"/>
    <col min="18" max="18" width="17.875" style="1" bestFit="1" customWidth="1"/>
    <col min="19" max="19" width="4.5" style="1" bestFit="1" customWidth="1"/>
    <col min="20" max="20" width="7.625" style="1" bestFit="1" customWidth="1"/>
    <col min="21" max="21" width="4.5" style="1" bestFit="1" customWidth="1"/>
    <col min="22" max="22" width="7.625" style="1" bestFit="1" customWidth="1"/>
    <col min="23" max="23" width="6.125" style="1" bestFit="1" customWidth="1"/>
    <col min="24" max="24" width="11.125" style="1" bestFit="1" customWidth="1"/>
    <col min="25" max="25" width="15.125" style="1" bestFit="1" customWidth="1"/>
    <col min="26" max="26" width="9.125" style="1" bestFit="1" customWidth="1"/>
    <col min="27" max="16384" width="9" style="1"/>
  </cols>
  <sheetData>
    <row r="2" spans="2:11" x14ac:dyDescent="0.15">
      <c r="B2" s="19" t="s">
        <v>55</v>
      </c>
      <c r="C2" s="19"/>
      <c r="G2" s="19" t="s">
        <v>18</v>
      </c>
      <c r="H2" s="19"/>
      <c r="I2" s="19"/>
      <c r="J2" s="19"/>
      <c r="K2" s="19"/>
    </row>
    <row r="3" spans="2:11" x14ac:dyDescent="0.15">
      <c r="B3" s="3" t="s">
        <v>20</v>
      </c>
      <c r="C3" s="4" t="s">
        <v>9</v>
      </c>
      <c r="D3" s="5">
        <f>IFERROR(VLOOKUP($C$3,$G$4:$K$19,2,FALSE),"0")</f>
        <v>2</v>
      </c>
      <c r="E3" s="5">
        <f>IFERROR(VLOOKUP($C$3,$G$4:$K$19,3,FALSE),"0")</f>
        <v>13</v>
      </c>
      <c r="G3" s="2" t="s">
        <v>0</v>
      </c>
      <c r="H3" s="2" t="s">
        <v>1</v>
      </c>
      <c r="I3" s="2" t="s">
        <v>19</v>
      </c>
      <c r="J3" s="2" t="s">
        <v>43</v>
      </c>
      <c r="K3" s="2" t="s">
        <v>42</v>
      </c>
    </row>
    <row r="4" spans="2:11" x14ac:dyDescent="0.15">
      <c r="B4" s="3" t="s">
        <v>44</v>
      </c>
      <c r="C4" s="3">
        <v>1</v>
      </c>
      <c r="D4" s="5">
        <f>IFERROR(VLOOKUP($C$3,$G$4:$K$19,4,FALSE),"0")</f>
        <v>3</v>
      </c>
      <c r="G4" s="6" t="s">
        <v>2</v>
      </c>
      <c r="H4" s="6">
        <v>0.5</v>
      </c>
      <c r="I4" s="7">
        <v>2.4</v>
      </c>
      <c r="J4" s="8">
        <v>0.5</v>
      </c>
      <c r="K4" s="8">
        <v>0.7</v>
      </c>
    </row>
    <row r="5" spans="2:11" x14ac:dyDescent="0.15">
      <c r="B5" s="3" t="s">
        <v>45</v>
      </c>
      <c r="C5" s="3">
        <v>2</v>
      </c>
      <c r="D5" s="5">
        <f>IFERROR(VLOOKUP($C$3,$G$4:$K$19,5,FALSE),"0")</f>
        <v>4</v>
      </c>
      <c r="G5" s="6" t="s">
        <v>3</v>
      </c>
      <c r="H5" s="6">
        <v>0.7</v>
      </c>
      <c r="I5" s="7">
        <v>3.2</v>
      </c>
      <c r="J5" s="8">
        <v>0.8</v>
      </c>
      <c r="K5" s="8">
        <v>1</v>
      </c>
    </row>
    <row r="6" spans="2:11" x14ac:dyDescent="0.15">
      <c r="B6" s="3" t="s">
        <v>21</v>
      </c>
      <c r="C6" s="3">
        <v>20</v>
      </c>
      <c r="G6" s="6" t="s">
        <v>4</v>
      </c>
      <c r="H6" s="6">
        <v>0.8</v>
      </c>
      <c r="I6" s="7">
        <v>4</v>
      </c>
      <c r="J6" s="8">
        <v>1</v>
      </c>
      <c r="K6" s="8">
        <v>1.3</v>
      </c>
    </row>
    <row r="7" spans="2:11" x14ac:dyDescent="0.15">
      <c r="B7" s="3" t="s">
        <v>22</v>
      </c>
      <c r="C7" s="3">
        <v>13</v>
      </c>
      <c r="G7" s="6" t="s">
        <v>5</v>
      </c>
      <c r="H7" s="6">
        <v>1</v>
      </c>
      <c r="I7" s="7">
        <v>5</v>
      </c>
      <c r="J7" s="8">
        <v>1.6</v>
      </c>
      <c r="K7" s="8">
        <v>1.5</v>
      </c>
    </row>
    <row r="8" spans="2:11" x14ac:dyDescent="0.15">
      <c r="B8" s="3" t="s">
        <v>23</v>
      </c>
      <c r="C8" s="3">
        <v>14</v>
      </c>
      <c r="G8" s="6" t="s">
        <v>6</v>
      </c>
      <c r="H8" s="6">
        <v>1.25</v>
      </c>
      <c r="I8" s="7">
        <v>6.5</v>
      </c>
      <c r="J8" s="8">
        <v>1.6</v>
      </c>
      <c r="K8" s="8">
        <v>2</v>
      </c>
    </row>
    <row r="9" spans="2:11" x14ac:dyDescent="0.15">
      <c r="B9" s="3" t="s">
        <v>31</v>
      </c>
      <c r="C9" s="9">
        <f>CEILING(($D$3*3)+($E$3*1)+($C$4*$D$4)+($C$5*$D$5)+($C$6+$C$7+$C$8),5)</f>
        <v>80</v>
      </c>
      <c r="G9" s="6" t="s">
        <v>7</v>
      </c>
      <c r="H9" s="6">
        <v>1.5</v>
      </c>
      <c r="I9" s="7">
        <v>8</v>
      </c>
      <c r="J9" s="8">
        <v>1.6</v>
      </c>
      <c r="K9" s="8">
        <v>2.5</v>
      </c>
    </row>
    <row r="10" spans="2:11" x14ac:dyDescent="0.15">
      <c r="B10" s="3" t="s">
        <v>32</v>
      </c>
      <c r="C10" s="9">
        <f>CEILING(($D$3*3)+($E$3*2)+($C$4*$D$4)+($C$5*$D$5)+($C$6+$C$7+$C$8),5)</f>
        <v>90</v>
      </c>
      <c r="G10" s="6" t="s">
        <v>8</v>
      </c>
      <c r="H10" s="6">
        <v>1.75</v>
      </c>
      <c r="I10" s="7">
        <v>10</v>
      </c>
      <c r="J10" s="8">
        <v>2.5</v>
      </c>
      <c r="K10" s="8">
        <v>3</v>
      </c>
    </row>
    <row r="11" spans="2:11" x14ac:dyDescent="0.15">
      <c r="B11" s="3" t="s">
        <v>24</v>
      </c>
      <c r="C11" s="9">
        <f>CEILING(($D$3*3*2)+($E$3*2)+($C$4*$D$4)+($C$5*$D$5)+($C$6+$C$7+$C$8),5)</f>
        <v>100</v>
      </c>
      <c r="G11" s="6" t="s">
        <v>9</v>
      </c>
      <c r="H11" s="6">
        <v>2</v>
      </c>
      <c r="I11" s="7">
        <v>13</v>
      </c>
      <c r="J11" s="8">
        <v>3</v>
      </c>
      <c r="K11" s="8">
        <v>4</v>
      </c>
    </row>
    <row r="12" spans="2:11" x14ac:dyDescent="0.15">
      <c r="B12" s="3" t="s">
        <v>25</v>
      </c>
      <c r="C12" s="9">
        <f>CEILING(($D$3*3*2)+($E$3*4)+($C$4*$D$4)+($C$5*$D$5)+($C$6+$C$7+$C$8),5)</f>
        <v>125</v>
      </c>
      <c r="G12" s="6" t="s">
        <v>10</v>
      </c>
      <c r="H12" s="6">
        <v>2.5</v>
      </c>
      <c r="I12" s="7">
        <v>16</v>
      </c>
      <c r="J12" s="8">
        <v>3</v>
      </c>
      <c r="K12" s="8">
        <v>5.0999999999999996</v>
      </c>
    </row>
    <row r="13" spans="2:11" x14ac:dyDescent="0.15">
      <c r="B13" s="10"/>
      <c r="C13" s="10"/>
      <c r="G13" s="6" t="s">
        <v>11</v>
      </c>
      <c r="H13" s="6">
        <v>3</v>
      </c>
      <c r="I13" s="7">
        <v>19</v>
      </c>
      <c r="J13" s="8">
        <v>4</v>
      </c>
      <c r="K13" s="8">
        <v>5.9</v>
      </c>
    </row>
    <row r="14" spans="2:11" x14ac:dyDescent="0.15">
      <c r="B14" s="20" t="s">
        <v>26</v>
      </c>
      <c r="C14" s="20"/>
      <c r="D14" s="11"/>
      <c r="E14" s="11"/>
      <c r="G14" s="6" t="s">
        <v>12</v>
      </c>
      <c r="H14" s="6">
        <v>3.5</v>
      </c>
      <c r="I14" s="7">
        <v>24</v>
      </c>
      <c r="J14" s="8">
        <v>4</v>
      </c>
      <c r="K14" s="8">
        <v>7.5</v>
      </c>
    </row>
    <row r="15" spans="2:11" x14ac:dyDescent="0.15">
      <c r="B15" s="11" t="s">
        <v>33</v>
      </c>
      <c r="C15" s="11"/>
      <c r="G15" s="6" t="s">
        <v>13</v>
      </c>
      <c r="H15" s="6">
        <v>4</v>
      </c>
      <c r="I15" s="7">
        <v>29</v>
      </c>
      <c r="J15" s="8">
        <v>5</v>
      </c>
      <c r="K15" s="8">
        <v>9</v>
      </c>
    </row>
    <row r="16" spans="2:11" x14ac:dyDescent="0.15">
      <c r="B16" s="11" t="s">
        <v>35</v>
      </c>
      <c r="G16" s="6" t="s">
        <v>14</v>
      </c>
      <c r="H16" s="6">
        <v>4.5</v>
      </c>
      <c r="I16" s="7">
        <v>34</v>
      </c>
      <c r="J16" s="8">
        <v>7</v>
      </c>
      <c r="K16" s="12">
        <v>8</v>
      </c>
    </row>
    <row r="17" spans="2:11" x14ac:dyDescent="0.15">
      <c r="B17" s="11" t="s">
        <v>27</v>
      </c>
      <c r="G17" s="6" t="s">
        <v>15</v>
      </c>
      <c r="H17" s="6">
        <v>5</v>
      </c>
      <c r="I17" s="7">
        <v>38</v>
      </c>
      <c r="J17" s="8">
        <v>8</v>
      </c>
      <c r="K17" s="8">
        <v>9</v>
      </c>
    </row>
    <row r="18" spans="2:11" x14ac:dyDescent="0.15">
      <c r="G18" s="6" t="s">
        <v>16</v>
      </c>
      <c r="H18" s="6">
        <v>5.5</v>
      </c>
      <c r="I18" s="7">
        <v>45</v>
      </c>
      <c r="J18" s="8">
        <v>9</v>
      </c>
      <c r="K18" s="8">
        <v>9</v>
      </c>
    </row>
    <row r="19" spans="2:11" x14ac:dyDescent="0.15">
      <c r="G19" s="6" t="s">
        <v>17</v>
      </c>
      <c r="H19" s="6">
        <v>6</v>
      </c>
      <c r="I19" s="7">
        <v>51</v>
      </c>
      <c r="J19" s="8">
        <v>9</v>
      </c>
      <c r="K19" s="8">
        <v>9</v>
      </c>
    </row>
  </sheetData>
  <mergeCells count="3">
    <mergeCell ref="B2:C2"/>
    <mergeCell ref="B14:C14"/>
    <mergeCell ref="G2:K2"/>
  </mergeCells>
  <phoneticPr fontId="1"/>
  <dataValidations disablePrompts="1" count="1">
    <dataValidation type="list" allowBlank="1" showInputMessage="1" showErrorMessage="1" sqref="C3" xr:uid="{00000000-0002-0000-0000-000000000000}">
      <formula1>$G$4:$G$19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40"/>
  <sheetViews>
    <sheetView zoomScale="85" zoomScaleNormal="85" workbookViewId="0">
      <selection activeCell="R32" sqref="R32"/>
    </sheetView>
  </sheetViews>
  <sheetFormatPr defaultColWidth="36.875" defaultRowHeight="13.5" x14ac:dyDescent="0.15"/>
  <cols>
    <col min="1" max="1" width="4.125" style="13" customWidth="1"/>
    <col min="2" max="2" width="7" style="13" bestFit="1" customWidth="1"/>
    <col min="3" max="3" width="4.875" style="13" bestFit="1" customWidth="1"/>
    <col min="4" max="4" width="12.875" style="13" bestFit="1" customWidth="1"/>
    <col min="5" max="5" width="17.875" style="13" bestFit="1" customWidth="1"/>
    <col min="6" max="9" width="10.625" style="13" customWidth="1"/>
    <col min="10" max="10" width="6.125" style="13" bestFit="1" customWidth="1"/>
    <col min="11" max="11" width="11.125" style="13" bestFit="1" customWidth="1"/>
    <col min="12" max="12" width="15.125" style="13" bestFit="1" customWidth="1"/>
    <col min="13" max="13" width="9.125" style="13" bestFit="1" customWidth="1"/>
    <col min="14" max="14" width="7" style="13" customWidth="1"/>
    <col min="15" max="15" width="7" style="13" bestFit="1" customWidth="1"/>
    <col min="16" max="16" width="4.75" style="13" bestFit="1" customWidth="1"/>
    <col min="17" max="17" width="12.375" style="13" bestFit="1" customWidth="1"/>
    <col min="18" max="18" width="17.875" style="13" bestFit="1" customWidth="1"/>
    <col min="19" max="22" width="10.625" style="13" customWidth="1"/>
    <col min="23" max="23" width="6.125" style="13" bestFit="1" customWidth="1"/>
    <col min="24" max="24" width="11.125" style="13" bestFit="1" customWidth="1"/>
    <col min="25" max="25" width="15.125" style="13" bestFit="1" customWidth="1"/>
    <col min="26" max="26" width="9.125" style="13" bestFit="1" customWidth="1"/>
    <col min="27" max="16384" width="36.875" style="13"/>
  </cols>
  <sheetData>
    <row r="2" spans="2:26" x14ac:dyDescent="0.15">
      <c r="B2" s="21" t="s">
        <v>49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O2" s="21" t="s">
        <v>54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2:26" ht="13.5" customHeight="1" x14ac:dyDescent="0.15">
      <c r="B3" s="22" t="s">
        <v>29</v>
      </c>
      <c r="C3" s="22" t="s">
        <v>30</v>
      </c>
      <c r="D3" s="22" t="s">
        <v>48</v>
      </c>
      <c r="E3" s="22" t="s">
        <v>36</v>
      </c>
      <c r="F3" s="21" t="s">
        <v>51</v>
      </c>
      <c r="G3" s="21"/>
      <c r="H3" s="21" t="s">
        <v>52</v>
      </c>
      <c r="I3" s="21"/>
      <c r="J3" s="21" t="s">
        <v>50</v>
      </c>
      <c r="K3" s="21"/>
      <c r="L3" s="21"/>
      <c r="M3" s="21"/>
      <c r="O3" s="22" t="s">
        <v>29</v>
      </c>
      <c r="P3" s="22" t="s">
        <v>30</v>
      </c>
      <c r="Q3" s="23" t="s">
        <v>53</v>
      </c>
      <c r="R3" s="22" t="s">
        <v>36</v>
      </c>
      <c r="S3" s="21" t="s">
        <v>34</v>
      </c>
      <c r="T3" s="21"/>
      <c r="U3" s="21" t="s">
        <v>28</v>
      </c>
      <c r="V3" s="21"/>
      <c r="W3" s="21" t="s">
        <v>50</v>
      </c>
      <c r="X3" s="21"/>
      <c r="Y3" s="21"/>
      <c r="Z3" s="21"/>
    </row>
    <row r="4" spans="2:26" ht="40.5" customHeight="1" x14ac:dyDescent="0.15">
      <c r="B4" s="22"/>
      <c r="C4" s="22"/>
      <c r="D4" s="22"/>
      <c r="E4" s="22"/>
      <c r="F4" s="17"/>
      <c r="G4" s="15" t="s">
        <v>46</v>
      </c>
      <c r="H4" s="17"/>
      <c r="I4" s="15" t="s">
        <v>47</v>
      </c>
      <c r="J4" s="17" t="s">
        <v>37</v>
      </c>
      <c r="K4" s="17" t="s">
        <v>38</v>
      </c>
      <c r="L4" s="17" t="s">
        <v>39</v>
      </c>
      <c r="M4" s="17" t="s">
        <v>40</v>
      </c>
      <c r="O4" s="22"/>
      <c r="P4" s="22"/>
      <c r="Q4" s="24"/>
      <c r="R4" s="22"/>
      <c r="S4" s="17"/>
      <c r="T4" s="15" t="s">
        <v>46</v>
      </c>
      <c r="U4" s="17"/>
      <c r="V4" s="15" t="s">
        <v>47</v>
      </c>
      <c r="W4" s="17" t="s">
        <v>37</v>
      </c>
      <c r="X4" s="17" t="s">
        <v>38</v>
      </c>
      <c r="Y4" s="17" t="s">
        <v>39</v>
      </c>
      <c r="Z4" s="17" t="s">
        <v>40</v>
      </c>
    </row>
    <row r="5" spans="2:26" x14ac:dyDescent="0.15">
      <c r="B5" s="15">
        <v>10</v>
      </c>
      <c r="C5" s="15">
        <v>12</v>
      </c>
      <c r="D5" s="15">
        <v>3</v>
      </c>
      <c r="E5" s="6" t="s">
        <v>8</v>
      </c>
      <c r="F5" s="18">
        <f>CEILING((J5*3)+K5+C5*2+D5,5)</f>
        <v>45</v>
      </c>
      <c r="G5" s="18">
        <f>CEILING((J5*3)+K5+(L5*2)+(M5)+C5*2+D5,5)</f>
        <v>55</v>
      </c>
      <c r="H5" s="18">
        <f>CEILING((J5*3*2)+(K5*2)+C5*2+D5,5)</f>
        <v>60</v>
      </c>
      <c r="I5" s="18">
        <f>CEILING((J5*3*2)+(K5*2)+(L5*2)+(M5*2)+C5*2+D5,5)</f>
        <v>70</v>
      </c>
      <c r="J5" s="17">
        <f>VLOOKUP(E5,ボルト長さの計算!$G$4:$K$19,2,FALSE)</f>
        <v>1.75</v>
      </c>
      <c r="K5" s="17">
        <f>VLOOKUP(E5,ボルト長さの計算!$G$4:$K$19,3,FALSE)</f>
        <v>10</v>
      </c>
      <c r="L5" s="17">
        <f>VLOOKUP(E5,ボルト長さの計算!$G$4:$K$19,4,FALSE)</f>
        <v>2.5</v>
      </c>
      <c r="M5" s="17">
        <f>VLOOKUP(E5,ボルト長さの計算!$G$4:$K$19,5,FALSE)</f>
        <v>3</v>
      </c>
      <c r="O5" s="14">
        <v>40</v>
      </c>
      <c r="P5" s="14">
        <v>33</v>
      </c>
      <c r="Q5" s="15">
        <v>16</v>
      </c>
      <c r="R5" s="6" t="s">
        <v>9</v>
      </c>
      <c r="S5" s="18">
        <f>CEILING((W5*3)+X5+P5+Q5*2,5)</f>
        <v>85</v>
      </c>
      <c r="T5" s="18">
        <f>CEILING((W5*3)+X5+(Y5*2)+(Z5)+P5+Q5*2,5)</f>
        <v>95</v>
      </c>
      <c r="U5" s="18">
        <f>CEILING((W5*3*2)+(X5*2)+P5+Q5*2,5)</f>
        <v>105</v>
      </c>
      <c r="V5" s="18">
        <f>CEILING((W5*3*2)+(X5*2)+(Y5*2)+(Z5*2)+P5+Q5*2,5)</f>
        <v>120</v>
      </c>
      <c r="W5" s="17">
        <f>VLOOKUP(R5,ボルト長さの計算!$G$4:$K$19,2,FALSE)</f>
        <v>2</v>
      </c>
      <c r="X5" s="17">
        <f>VLOOKUP(R5,ボルト長さの計算!$G$4:$K$19,3,FALSE)</f>
        <v>13</v>
      </c>
      <c r="Y5" s="17">
        <f>VLOOKUP(R5,ボルト長さの計算!$G$4:$K$19,4,FALSE)</f>
        <v>3</v>
      </c>
      <c r="Z5" s="17">
        <f>VLOOKUP(R5,ボルト長さの計算!$G$4:$K$19,5,FALSE)</f>
        <v>4</v>
      </c>
    </row>
    <row r="6" spans="2:26" x14ac:dyDescent="0.15">
      <c r="B6" s="15">
        <v>15</v>
      </c>
      <c r="C6" s="15">
        <v>12</v>
      </c>
      <c r="D6" s="15">
        <v>3</v>
      </c>
      <c r="E6" s="6" t="s">
        <v>8</v>
      </c>
      <c r="F6" s="18">
        <f t="shared" ref="F6:F39" si="0">CEILING((J6*3)+K6+C6*2+D6,5)</f>
        <v>45</v>
      </c>
      <c r="G6" s="18">
        <f t="shared" ref="G6:G39" si="1">CEILING((J6*3)+K6+(L6*2)+(M6)+C6*2+D6,5)</f>
        <v>55</v>
      </c>
      <c r="H6" s="18">
        <f t="shared" ref="H6:H39" si="2">CEILING((J6*3*2)+(K6*2)+C6*2+D6,5)</f>
        <v>60</v>
      </c>
      <c r="I6" s="18">
        <f t="shared" ref="I6:I39" si="3">CEILING((J6*3*2)+(K6*2)+(L6*2)+(M6*2)+C6*2+D6,5)</f>
        <v>70</v>
      </c>
      <c r="J6" s="17">
        <f>VLOOKUP(E6,ボルト長さの計算!$G$4:$K$19,2,FALSE)</f>
        <v>1.75</v>
      </c>
      <c r="K6" s="17">
        <f>VLOOKUP(E6,ボルト長さの計算!$G$4:$K$19,3,FALSE)</f>
        <v>10</v>
      </c>
      <c r="L6" s="17">
        <f>VLOOKUP(E6,ボルト長さの計算!$G$4:$K$19,4,FALSE)</f>
        <v>2.5</v>
      </c>
      <c r="M6" s="17">
        <f>VLOOKUP(E6,ボルト長さの計算!$G$4:$K$19,5,FALSE)</f>
        <v>3</v>
      </c>
      <c r="O6" s="14">
        <v>50</v>
      </c>
      <c r="P6" s="14">
        <v>43</v>
      </c>
      <c r="Q6" s="15">
        <v>16</v>
      </c>
      <c r="R6" s="6" t="s">
        <v>9</v>
      </c>
      <c r="S6" s="18">
        <f t="shared" ref="S6:S14" si="4">CEILING((W6*3)+X6+P6+Q6*2,5)</f>
        <v>95</v>
      </c>
      <c r="T6" s="18">
        <f t="shared" ref="T6:T14" si="5">CEILING((W6*3)+X6+(Y6*2)+(Z6)+P6+Q6*2,5)</f>
        <v>105</v>
      </c>
      <c r="U6" s="18">
        <f t="shared" ref="U6:U14" si="6">CEILING((W6*3*2)+(X6*2)+P6+Q6*2,5)</f>
        <v>115</v>
      </c>
      <c r="V6" s="18">
        <f t="shared" ref="V6:V14" si="7">CEILING((W6*3*2)+(X6*2)+(Y6*2)+(Z6*2)+P6+Q6*2,5)</f>
        <v>130</v>
      </c>
      <c r="W6" s="17">
        <f>VLOOKUP(R6,ボルト長さの計算!$G$4:$K$19,2,FALSE)</f>
        <v>2</v>
      </c>
      <c r="X6" s="17">
        <f>VLOOKUP(R6,ボルト長さの計算!$G$4:$K$19,3,FALSE)</f>
        <v>13</v>
      </c>
      <c r="Y6" s="17">
        <f>VLOOKUP(R6,ボルト長さの計算!$G$4:$K$19,4,FALSE)</f>
        <v>3</v>
      </c>
      <c r="Z6" s="17">
        <f>VLOOKUP(R6,ボルト長さの計算!$G$4:$K$19,5,FALSE)</f>
        <v>4</v>
      </c>
    </row>
    <row r="7" spans="2:26" x14ac:dyDescent="0.15">
      <c r="B7" s="15">
        <v>20</v>
      </c>
      <c r="C7" s="15">
        <v>14</v>
      </c>
      <c r="D7" s="15">
        <v>3</v>
      </c>
      <c r="E7" s="6" t="s">
        <v>8</v>
      </c>
      <c r="F7" s="18">
        <f t="shared" si="0"/>
        <v>50</v>
      </c>
      <c r="G7" s="18">
        <f t="shared" si="1"/>
        <v>55</v>
      </c>
      <c r="H7" s="18">
        <f t="shared" si="2"/>
        <v>65</v>
      </c>
      <c r="I7" s="18">
        <f t="shared" si="3"/>
        <v>75</v>
      </c>
      <c r="J7" s="17">
        <f>VLOOKUP(E7,ボルト長さの計算!$G$4:$K$19,2,FALSE)</f>
        <v>1.75</v>
      </c>
      <c r="K7" s="17">
        <f>VLOOKUP(E7,ボルト長さの計算!$G$4:$K$19,3,FALSE)</f>
        <v>10</v>
      </c>
      <c r="L7" s="17">
        <f>VLOOKUP(E7,ボルト長さの計算!$G$4:$K$19,4,FALSE)</f>
        <v>2.5</v>
      </c>
      <c r="M7" s="17">
        <f>VLOOKUP(E7,ボルト長さの計算!$G$4:$K$19,5,FALSE)</f>
        <v>3</v>
      </c>
      <c r="O7" s="14">
        <v>65</v>
      </c>
      <c r="P7" s="14">
        <v>46</v>
      </c>
      <c r="Q7" s="15">
        <v>18</v>
      </c>
      <c r="R7" s="6" t="s">
        <v>9</v>
      </c>
      <c r="S7" s="18">
        <f t="shared" si="4"/>
        <v>105</v>
      </c>
      <c r="T7" s="18">
        <f t="shared" si="5"/>
        <v>115</v>
      </c>
      <c r="U7" s="18">
        <f t="shared" si="6"/>
        <v>120</v>
      </c>
      <c r="V7" s="18">
        <f t="shared" si="7"/>
        <v>135</v>
      </c>
      <c r="W7" s="17">
        <f>VLOOKUP(R7,ボルト長さの計算!$G$4:$K$19,2,FALSE)</f>
        <v>2</v>
      </c>
      <c r="X7" s="17">
        <f>VLOOKUP(R7,ボルト長さの計算!$G$4:$K$19,3,FALSE)</f>
        <v>13</v>
      </c>
      <c r="Y7" s="17">
        <f>VLOOKUP(R7,ボルト長さの計算!$G$4:$K$19,4,FALSE)</f>
        <v>3</v>
      </c>
      <c r="Z7" s="17">
        <f>VLOOKUP(R7,ボルト長さの計算!$G$4:$K$19,5,FALSE)</f>
        <v>4</v>
      </c>
    </row>
    <row r="8" spans="2:26" x14ac:dyDescent="0.15">
      <c r="B8" s="15">
        <v>25</v>
      </c>
      <c r="C8" s="15">
        <v>14</v>
      </c>
      <c r="D8" s="15">
        <v>3</v>
      </c>
      <c r="E8" s="6" t="s">
        <v>9</v>
      </c>
      <c r="F8" s="18">
        <f t="shared" si="0"/>
        <v>50</v>
      </c>
      <c r="G8" s="18">
        <f t="shared" si="1"/>
        <v>60</v>
      </c>
      <c r="H8" s="18">
        <f t="shared" si="2"/>
        <v>70</v>
      </c>
      <c r="I8" s="18">
        <f t="shared" si="3"/>
        <v>85</v>
      </c>
      <c r="J8" s="17">
        <f>VLOOKUP(E8,ボルト長さの計算!$G$4:$K$19,2,FALSE)</f>
        <v>2</v>
      </c>
      <c r="K8" s="17">
        <f>VLOOKUP(E8,ボルト長さの計算!$G$4:$K$19,3,FALSE)</f>
        <v>13</v>
      </c>
      <c r="L8" s="17">
        <f>VLOOKUP(E8,ボルト長さの計算!$G$4:$K$19,4,FALSE)</f>
        <v>3</v>
      </c>
      <c r="M8" s="17">
        <f>VLOOKUP(E8,ボルト長さの計算!$G$4:$K$19,5,FALSE)</f>
        <v>4</v>
      </c>
      <c r="O8" s="14">
        <v>80</v>
      </c>
      <c r="P8" s="14">
        <v>46</v>
      </c>
      <c r="Q8" s="15">
        <v>18</v>
      </c>
      <c r="R8" s="6" t="s">
        <v>9</v>
      </c>
      <c r="S8" s="18">
        <f t="shared" si="4"/>
        <v>105</v>
      </c>
      <c r="T8" s="18">
        <f t="shared" si="5"/>
        <v>115</v>
      </c>
      <c r="U8" s="18">
        <f t="shared" si="6"/>
        <v>120</v>
      </c>
      <c r="V8" s="18">
        <f t="shared" si="7"/>
        <v>135</v>
      </c>
      <c r="W8" s="17">
        <f>VLOOKUP(R8,ボルト長さの計算!$G$4:$K$19,2,FALSE)</f>
        <v>2</v>
      </c>
      <c r="X8" s="17">
        <f>VLOOKUP(R8,ボルト長さの計算!$G$4:$K$19,3,FALSE)</f>
        <v>13</v>
      </c>
      <c r="Y8" s="17">
        <f>VLOOKUP(R8,ボルト長さの計算!$G$4:$K$19,4,FALSE)</f>
        <v>3</v>
      </c>
      <c r="Z8" s="17">
        <f>VLOOKUP(R8,ボルト長さの計算!$G$4:$K$19,5,FALSE)</f>
        <v>4</v>
      </c>
    </row>
    <row r="9" spans="2:26" x14ac:dyDescent="0.15">
      <c r="B9" s="15">
        <v>32</v>
      </c>
      <c r="C9" s="15">
        <v>16</v>
      </c>
      <c r="D9" s="15">
        <v>3</v>
      </c>
      <c r="E9" s="6" t="s">
        <v>9</v>
      </c>
      <c r="F9" s="18">
        <f t="shared" si="0"/>
        <v>55</v>
      </c>
      <c r="G9" s="18">
        <f t="shared" si="1"/>
        <v>65</v>
      </c>
      <c r="H9" s="18">
        <f t="shared" si="2"/>
        <v>75</v>
      </c>
      <c r="I9" s="18">
        <f t="shared" si="3"/>
        <v>90</v>
      </c>
      <c r="J9" s="17">
        <f>VLOOKUP(E9,ボルト長さの計算!$G$4:$K$19,2,FALSE)</f>
        <v>2</v>
      </c>
      <c r="K9" s="17">
        <f>VLOOKUP(E9,ボルト長さの計算!$G$4:$K$19,3,FALSE)</f>
        <v>13</v>
      </c>
      <c r="L9" s="17">
        <f>VLOOKUP(E9,ボルト長さの計算!$G$4:$K$19,4,FALSE)</f>
        <v>3</v>
      </c>
      <c r="M9" s="17">
        <f>VLOOKUP(E9,ボルト長さの計算!$G$4:$K$19,5,FALSE)</f>
        <v>4</v>
      </c>
      <c r="O9" s="14">
        <v>100</v>
      </c>
      <c r="P9" s="14">
        <v>52</v>
      </c>
      <c r="Q9" s="15">
        <v>18</v>
      </c>
      <c r="R9" s="6" t="s">
        <v>9</v>
      </c>
      <c r="S9" s="18">
        <f t="shared" si="4"/>
        <v>110</v>
      </c>
      <c r="T9" s="18">
        <f t="shared" si="5"/>
        <v>120</v>
      </c>
      <c r="U9" s="18">
        <f t="shared" si="6"/>
        <v>130</v>
      </c>
      <c r="V9" s="18">
        <f t="shared" si="7"/>
        <v>140</v>
      </c>
      <c r="W9" s="17">
        <f>VLOOKUP(R9,ボルト長さの計算!$G$4:$K$19,2,FALSE)</f>
        <v>2</v>
      </c>
      <c r="X9" s="17">
        <f>VLOOKUP(R9,ボルト長さの計算!$G$4:$K$19,3,FALSE)</f>
        <v>13</v>
      </c>
      <c r="Y9" s="17">
        <f>VLOOKUP(R9,ボルト長さの計算!$G$4:$K$19,4,FALSE)</f>
        <v>3</v>
      </c>
      <c r="Z9" s="17">
        <f>VLOOKUP(R9,ボルト長さの計算!$G$4:$K$19,5,FALSE)</f>
        <v>4</v>
      </c>
    </row>
    <row r="10" spans="2:26" x14ac:dyDescent="0.15">
      <c r="B10" s="15">
        <v>40</v>
      </c>
      <c r="C10" s="15">
        <v>16</v>
      </c>
      <c r="D10" s="15">
        <v>3</v>
      </c>
      <c r="E10" s="6" t="s">
        <v>9</v>
      </c>
      <c r="F10" s="18">
        <f t="shared" si="0"/>
        <v>55</v>
      </c>
      <c r="G10" s="18">
        <f t="shared" si="1"/>
        <v>65</v>
      </c>
      <c r="H10" s="18">
        <f t="shared" si="2"/>
        <v>75</v>
      </c>
      <c r="I10" s="18">
        <f t="shared" si="3"/>
        <v>90</v>
      </c>
      <c r="J10" s="17">
        <f>VLOOKUP(E10,ボルト長さの計算!$G$4:$K$19,2,FALSE)</f>
        <v>2</v>
      </c>
      <c r="K10" s="17">
        <f>VLOOKUP(E10,ボルト長さの計算!$G$4:$K$19,3,FALSE)</f>
        <v>13</v>
      </c>
      <c r="L10" s="17">
        <f>VLOOKUP(E10,ボルト長さの計算!$G$4:$K$19,4,FALSE)</f>
        <v>3</v>
      </c>
      <c r="M10" s="17">
        <f>VLOOKUP(E10,ボルト長さの計算!$G$4:$K$19,5,FALSE)</f>
        <v>4</v>
      </c>
      <c r="O10" s="14">
        <v>125</v>
      </c>
      <c r="P10" s="14">
        <v>56</v>
      </c>
      <c r="Q10" s="15">
        <v>20</v>
      </c>
      <c r="R10" s="6" t="s">
        <v>10</v>
      </c>
      <c r="S10" s="18">
        <f t="shared" si="4"/>
        <v>120</v>
      </c>
      <c r="T10" s="18">
        <f t="shared" si="5"/>
        <v>135</v>
      </c>
      <c r="U10" s="18">
        <f t="shared" si="6"/>
        <v>145</v>
      </c>
      <c r="V10" s="18">
        <f t="shared" si="7"/>
        <v>160</v>
      </c>
      <c r="W10" s="17">
        <f>VLOOKUP(R10,ボルト長さの計算!$G$4:$K$19,2,FALSE)</f>
        <v>2.5</v>
      </c>
      <c r="X10" s="17">
        <f>VLOOKUP(R10,ボルト長さの計算!$G$4:$K$19,3,FALSE)</f>
        <v>16</v>
      </c>
      <c r="Y10" s="17">
        <f>VLOOKUP(R10,ボルト長さの計算!$G$4:$K$19,4,FALSE)</f>
        <v>3</v>
      </c>
      <c r="Z10" s="17">
        <f>VLOOKUP(R10,ボルト長さの計算!$G$4:$K$19,5,FALSE)</f>
        <v>5.0999999999999996</v>
      </c>
    </row>
    <row r="11" spans="2:26" x14ac:dyDescent="0.15">
      <c r="B11" s="15">
        <v>50</v>
      </c>
      <c r="C11" s="15">
        <v>16</v>
      </c>
      <c r="D11" s="15">
        <v>3</v>
      </c>
      <c r="E11" s="6" t="s">
        <v>9</v>
      </c>
      <c r="F11" s="18">
        <f t="shared" si="0"/>
        <v>55</v>
      </c>
      <c r="G11" s="18">
        <f t="shared" si="1"/>
        <v>65</v>
      </c>
      <c r="H11" s="18">
        <f t="shared" si="2"/>
        <v>75</v>
      </c>
      <c r="I11" s="18">
        <f t="shared" si="3"/>
        <v>90</v>
      </c>
      <c r="J11" s="17">
        <f>VLOOKUP(E11,ボルト長さの計算!$G$4:$K$19,2,FALSE)</f>
        <v>2</v>
      </c>
      <c r="K11" s="17">
        <f>VLOOKUP(E11,ボルト長さの計算!$G$4:$K$19,3,FALSE)</f>
        <v>13</v>
      </c>
      <c r="L11" s="17">
        <f>VLOOKUP(E11,ボルト長さの計算!$G$4:$K$19,4,FALSE)</f>
        <v>3</v>
      </c>
      <c r="M11" s="17">
        <f>VLOOKUP(E11,ボルト長さの計算!$G$4:$K$19,5,FALSE)</f>
        <v>4</v>
      </c>
      <c r="O11" s="14">
        <v>150</v>
      </c>
      <c r="P11" s="14">
        <v>56</v>
      </c>
      <c r="Q11" s="15">
        <v>22</v>
      </c>
      <c r="R11" s="6" t="s">
        <v>10</v>
      </c>
      <c r="S11" s="18">
        <f t="shared" si="4"/>
        <v>125</v>
      </c>
      <c r="T11" s="18">
        <f t="shared" si="5"/>
        <v>135</v>
      </c>
      <c r="U11" s="18">
        <f t="shared" si="6"/>
        <v>150</v>
      </c>
      <c r="V11" s="18">
        <f t="shared" si="7"/>
        <v>165</v>
      </c>
      <c r="W11" s="17">
        <f>VLOOKUP(R11,ボルト長さの計算!$G$4:$K$19,2,FALSE)</f>
        <v>2.5</v>
      </c>
      <c r="X11" s="17">
        <f>VLOOKUP(R11,ボルト長さの計算!$G$4:$K$19,3,FALSE)</f>
        <v>16</v>
      </c>
      <c r="Y11" s="17">
        <f>VLOOKUP(R11,ボルト長さの計算!$G$4:$K$19,4,FALSE)</f>
        <v>3</v>
      </c>
      <c r="Z11" s="17">
        <f>VLOOKUP(R11,ボルト長さの計算!$G$4:$K$19,5,FALSE)</f>
        <v>5.0999999999999996</v>
      </c>
    </row>
    <row r="12" spans="2:26" x14ac:dyDescent="0.15">
      <c r="B12" s="15">
        <v>65</v>
      </c>
      <c r="C12" s="15">
        <v>18</v>
      </c>
      <c r="D12" s="15">
        <v>3</v>
      </c>
      <c r="E12" s="6" t="s">
        <v>9</v>
      </c>
      <c r="F12" s="18">
        <f t="shared" si="0"/>
        <v>60</v>
      </c>
      <c r="G12" s="18">
        <f t="shared" si="1"/>
        <v>70</v>
      </c>
      <c r="H12" s="18">
        <f t="shared" si="2"/>
        <v>80</v>
      </c>
      <c r="I12" s="18">
        <f t="shared" si="3"/>
        <v>95</v>
      </c>
      <c r="J12" s="17">
        <f>VLOOKUP(E12,ボルト長さの計算!$G$4:$K$19,2,FALSE)</f>
        <v>2</v>
      </c>
      <c r="K12" s="17">
        <f>VLOOKUP(E12,ボルト長さの計算!$G$4:$K$19,3,FALSE)</f>
        <v>13</v>
      </c>
      <c r="L12" s="17">
        <f>VLOOKUP(E12,ボルト長さの計算!$G$4:$K$19,4,FALSE)</f>
        <v>3</v>
      </c>
      <c r="M12" s="17">
        <f>VLOOKUP(E12,ボルト長さの計算!$G$4:$K$19,5,FALSE)</f>
        <v>4</v>
      </c>
      <c r="O12" s="14">
        <v>200</v>
      </c>
      <c r="P12" s="14">
        <v>60</v>
      </c>
      <c r="Q12" s="15">
        <v>22</v>
      </c>
      <c r="R12" s="6" t="s">
        <v>10</v>
      </c>
      <c r="S12" s="18">
        <f t="shared" si="4"/>
        <v>130</v>
      </c>
      <c r="T12" s="18">
        <f t="shared" si="5"/>
        <v>140</v>
      </c>
      <c r="U12" s="18">
        <f t="shared" si="6"/>
        <v>155</v>
      </c>
      <c r="V12" s="18">
        <f t="shared" si="7"/>
        <v>170</v>
      </c>
      <c r="W12" s="17">
        <f>VLOOKUP(R12,ボルト長さの計算!$G$4:$K$19,2,FALSE)</f>
        <v>2.5</v>
      </c>
      <c r="X12" s="17">
        <f>VLOOKUP(R12,ボルト長さの計算!$G$4:$K$19,3,FALSE)</f>
        <v>16</v>
      </c>
      <c r="Y12" s="17">
        <f>VLOOKUP(R12,ボルト長さの計算!$G$4:$K$19,4,FALSE)</f>
        <v>3</v>
      </c>
      <c r="Z12" s="17">
        <f>VLOOKUP(R12,ボルト長さの計算!$G$4:$K$19,5,FALSE)</f>
        <v>5.0999999999999996</v>
      </c>
    </row>
    <row r="13" spans="2:26" x14ac:dyDescent="0.15">
      <c r="B13" s="15">
        <v>80</v>
      </c>
      <c r="C13" s="15">
        <v>18</v>
      </c>
      <c r="D13" s="15">
        <v>3</v>
      </c>
      <c r="E13" s="6" t="s">
        <v>9</v>
      </c>
      <c r="F13" s="18">
        <f t="shared" si="0"/>
        <v>60</v>
      </c>
      <c r="G13" s="18">
        <f t="shared" si="1"/>
        <v>70</v>
      </c>
      <c r="H13" s="18">
        <f t="shared" si="2"/>
        <v>80</v>
      </c>
      <c r="I13" s="18">
        <f t="shared" si="3"/>
        <v>95</v>
      </c>
      <c r="J13" s="17">
        <f>VLOOKUP(E13,ボルト長さの計算!$G$4:$K$19,2,FALSE)</f>
        <v>2</v>
      </c>
      <c r="K13" s="17">
        <f>VLOOKUP(E13,ボルト長さの計算!$G$4:$K$19,3,FALSE)</f>
        <v>13</v>
      </c>
      <c r="L13" s="17">
        <f>VLOOKUP(E13,ボルト長さの計算!$G$4:$K$19,4,FALSE)</f>
        <v>3</v>
      </c>
      <c r="M13" s="17">
        <f>VLOOKUP(E13,ボルト長さの計算!$G$4:$K$19,5,FALSE)</f>
        <v>4</v>
      </c>
      <c r="O13" s="14">
        <v>250</v>
      </c>
      <c r="P13" s="14">
        <v>68</v>
      </c>
      <c r="Q13" s="15">
        <v>24</v>
      </c>
      <c r="R13" s="6" t="s">
        <v>41</v>
      </c>
      <c r="S13" s="18">
        <f t="shared" si="4"/>
        <v>145</v>
      </c>
      <c r="T13" s="18">
        <f t="shared" si="5"/>
        <v>155</v>
      </c>
      <c r="U13" s="18">
        <f t="shared" si="6"/>
        <v>170</v>
      </c>
      <c r="V13" s="18">
        <f t="shared" si="7"/>
        <v>185</v>
      </c>
      <c r="W13" s="17">
        <v>2.5</v>
      </c>
      <c r="X13" s="17">
        <v>18</v>
      </c>
      <c r="Y13" s="17">
        <v>3</v>
      </c>
      <c r="Z13" s="17">
        <v>5.6</v>
      </c>
    </row>
    <row r="14" spans="2:26" x14ac:dyDescent="0.15">
      <c r="B14" s="15">
        <v>90</v>
      </c>
      <c r="C14" s="15">
        <v>18</v>
      </c>
      <c r="D14" s="15">
        <v>3</v>
      </c>
      <c r="E14" s="6" t="s">
        <v>9</v>
      </c>
      <c r="F14" s="18">
        <f t="shared" si="0"/>
        <v>60</v>
      </c>
      <c r="G14" s="18">
        <f t="shared" si="1"/>
        <v>70</v>
      </c>
      <c r="H14" s="18">
        <f t="shared" si="2"/>
        <v>80</v>
      </c>
      <c r="I14" s="18">
        <f t="shared" si="3"/>
        <v>95</v>
      </c>
      <c r="J14" s="17">
        <f>VLOOKUP(E14,ボルト長さの計算!$G$4:$K$19,2,FALSE)</f>
        <v>2</v>
      </c>
      <c r="K14" s="17">
        <f>VLOOKUP(E14,ボルト長さの計算!$G$4:$K$19,3,FALSE)</f>
        <v>13</v>
      </c>
      <c r="L14" s="17">
        <f>VLOOKUP(E14,ボルト長さの計算!$G$4:$K$19,4,FALSE)</f>
        <v>3</v>
      </c>
      <c r="M14" s="17">
        <f>VLOOKUP(E14,ボルト長さの計算!$G$4:$K$19,5,FALSE)</f>
        <v>4</v>
      </c>
      <c r="O14" s="14">
        <v>300</v>
      </c>
      <c r="P14" s="14">
        <v>78</v>
      </c>
      <c r="Q14" s="15">
        <v>24</v>
      </c>
      <c r="R14" s="6" t="s">
        <v>41</v>
      </c>
      <c r="S14" s="18">
        <f t="shared" si="4"/>
        <v>155</v>
      </c>
      <c r="T14" s="18">
        <f t="shared" si="5"/>
        <v>165</v>
      </c>
      <c r="U14" s="18">
        <f t="shared" si="6"/>
        <v>180</v>
      </c>
      <c r="V14" s="18">
        <f t="shared" si="7"/>
        <v>195</v>
      </c>
      <c r="W14" s="17">
        <v>2.5</v>
      </c>
      <c r="X14" s="17">
        <v>18</v>
      </c>
      <c r="Y14" s="17">
        <v>3</v>
      </c>
      <c r="Z14" s="17">
        <v>5.6</v>
      </c>
    </row>
    <row r="15" spans="2:26" x14ac:dyDescent="0.15">
      <c r="B15" s="15">
        <v>100</v>
      </c>
      <c r="C15" s="15">
        <v>18</v>
      </c>
      <c r="D15" s="15">
        <v>3</v>
      </c>
      <c r="E15" s="6" t="s">
        <v>9</v>
      </c>
      <c r="F15" s="18">
        <f t="shared" si="0"/>
        <v>60</v>
      </c>
      <c r="G15" s="18">
        <f t="shared" si="1"/>
        <v>70</v>
      </c>
      <c r="H15" s="18">
        <f t="shared" si="2"/>
        <v>80</v>
      </c>
      <c r="I15" s="18">
        <f t="shared" si="3"/>
        <v>95</v>
      </c>
      <c r="J15" s="17">
        <f>VLOOKUP(E15,ボルト長さの計算!$G$4:$K$19,2,FALSE)</f>
        <v>2</v>
      </c>
      <c r="K15" s="17">
        <f>VLOOKUP(E15,ボルト長さの計算!$G$4:$K$19,3,FALSE)</f>
        <v>13</v>
      </c>
      <c r="L15" s="17">
        <f>VLOOKUP(E15,ボルト長さの計算!$G$4:$K$19,4,FALSE)</f>
        <v>3</v>
      </c>
      <c r="M15" s="17">
        <f>VLOOKUP(E15,ボルト長さの計算!$G$4:$K$19,5,FALSE)</f>
        <v>4</v>
      </c>
    </row>
    <row r="16" spans="2:26" x14ac:dyDescent="0.15">
      <c r="B16" s="15">
        <v>125</v>
      </c>
      <c r="C16" s="15">
        <v>20</v>
      </c>
      <c r="D16" s="15">
        <v>3</v>
      </c>
      <c r="E16" s="6" t="s">
        <v>10</v>
      </c>
      <c r="F16" s="18">
        <f t="shared" si="0"/>
        <v>70</v>
      </c>
      <c r="G16" s="18">
        <f t="shared" si="1"/>
        <v>80</v>
      </c>
      <c r="H16" s="18">
        <f t="shared" si="2"/>
        <v>90</v>
      </c>
      <c r="I16" s="18">
        <f t="shared" si="3"/>
        <v>110</v>
      </c>
      <c r="J16" s="17">
        <f>VLOOKUP(E16,ボルト長さの計算!$G$4:$K$19,2,FALSE)</f>
        <v>2.5</v>
      </c>
      <c r="K16" s="17">
        <f>VLOOKUP(E16,ボルト長さの計算!$G$4:$K$19,3,FALSE)</f>
        <v>16</v>
      </c>
      <c r="L16" s="17">
        <f>VLOOKUP(E16,ボルト長さの計算!$G$4:$K$19,4,FALSE)</f>
        <v>3</v>
      </c>
      <c r="M16" s="17">
        <f>VLOOKUP(E16,ボルト長さの計算!$G$4:$K$19,5,FALSE)</f>
        <v>5.0999999999999996</v>
      </c>
    </row>
    <row r="17" spans="2:13" x14ac:dyDescent="0.15">
      <c r="B17" s="15">
        <v>150</v>
      </c>
      <c r="C17" s="15">
        <v>22</v>
      </c>
      <c r="D17" s="15">
        <v>3</v>
      </c>
      <c r="E17" s="6" t="s">
        <v>10</v>
      </c>
      <c r="F17" s="18">
        <f t="shared" si="0"/>
        <v>75</v>
      </c>
      <c r="G17" s="18">
        <f t="shared" si="1"/>
        <v>85</v>
      </c>
      <c r="H17" s="18">
        <f t="shared" si="2"/>
        <v>95</v>
      </c>
      <c r="I17" s="18">
        <f t="shared" si="3"/>
        <v>115</v>
      </c>
      <c r="J17" s="17">
        <f>VLOOKUP(E17,ボルト長さの計算!$G$4:$K$19,2,FALSE)</f>
        <v>2.5</v>
      </c>
      <c r="K17" s="17">
        <f>VLOOKUP(E17,ボルト長さの計算!$G$4:$K$19,3,FALSE)</f>
        <v>16</v>
      </c>
      <c r="L17" s="17">
        <f>VLOOKUP(E17,ボルト長さの計算!$G$4:$K$19,4,FALSE)</f>
        <v>3</v>
      </c>
      <c r="M17" s="17">
        <f>VLOOKUP(E17,ボルト長さの計算!$G$4:$K$19,5,FALSE)</f>
        <v>5.0999999999999996</v>
      </c>
    </row>
    <row r="18" spans="2:13" x14ac:dyDescent="0.15">
      <c r="B18" s="15">
        <v>175</v>
      </c>
      <c r="C18" s="15">
        <v>22</v>
      </c>
      <c r="D18" s="15">
        <v>3</v>
      </c>
      <c r="E18" s="6" t="s">
        <v>10</v>
      </c>
      <c r="F18" s="18">
        <f t="shared" si="0"/>
        <v>75</v>
      </c>
      <c r="G18" s="18">
        <f t="shared" si="1"/>
        <v>85</v>
      </c>
      <c r="H18" s="18">
        <f t="shared" si="2"/>
        <v>95</v>
      </c>
      <c r="I18" s="18">
        <f t="shared" si="3"/>
        <v>115</v>
      </c>
      <c r="J18" s="17">
        <f>VLOOKUP(E18,ボルト長さの計算!$G$4:$K$19,2,FALSE)</f>
        <v>2.5</v>
      </c>
      <c r="K18" s="17">
        <f>VLOOKUP(E18,ボルト長さの計算!$G$4:$K$19,3,FALSE)</f>
        <v>16</v>
      </c>
      <c r="L18" s="17">
        <f>VLOOKUP(E18,ボルト長さの計算!$G$4:$K$19,4,FALSE)</f>
        <v>3</v>
      </c>
      <c r="M18" s="17">
        <f>VLOOKUP(E18,ボルト長さの計算!$G$4:$K$19,5,FALSE)</f>
        <v>5.0999999999999996</v>
      </c>
    </row>
    <row r="19" spans="2:13" x14ac:dyDescent="0.15">
      <c r="B19" s="15">
        <v>200</v>
      </c>
      <c r="C19" s="15">
        <v>22</v>
      </c>
      <c r="D19" s="15">
        <v>3</v>
      </c>
      <c r="E19" s="6" t="s">
        <v>10</v>
      </c>
      <c r="F19" s="18">
        <f t="shared" si="0"/>
        <v>75</v>
      </c>
      <c r="G19" s="18">
        <f t="shared" si="1"/>
        <v>85</v>
      </c>
      <c r="H19" s="18">
        <f t="shared" si="2"/>
        <v>95</v>
      </c>
      <c r="I19" s="18">
        <f t="shared" si="3"/>
        <v>115</v>
      </c>
      <c r="J19" s="17">
        <f>VLOOKUP(E19,ボルト長さの計算!$G$4:$K$19,2,FALSE)</f>
        <v>2.5</v>
      </c>
      <c r="K19" s="17">
        <f>VLOOKUP(E19,ボルト長さの計算!$G$4:$K$19,3,FALSE)</f>
        <v>16</v>
      </c>
      <c r="L19" s="17">
        <f>VLOOKUP(E19,ボルト長さの計算!$G$4:$K$19,4,FALSE)</f>
        <v>3</v>
      </c>
      <c r="M19" s="17">
        <f>VLOOKUP(E19,ボルト長さの計算!$G$4:$K$19,5,FALSE)</f>
        <v>5.0999999999999996</v>
      </c>
    </row>
    <row r="20" spans="2:13" x14ac:dyDescent="0.15">
      <c r="B20" s="15">
        <v>225</v>
      </c>
      <c r="C20" s="15">
        <v>22</v>
      </c>
      <c r="D20" s="15">
        <v>3</v>
      </c>
      <c r="E20" s="6" t="s">
        <v>10</v>
      </c>
      <c r="F20" s="18">
        <f t="shared" si="0"/>
        <v>75</v>
      </c>
      <c r="G20" s="18">
        <f t="shared" si="1"/>
        <v>85</v>
      </c>
      <c r="H20" s="18">
        <f t="shared" si="2"/>
        <v>95</v>
      </c>
      <c r="I20" s="18">
        <f t="shared" si="3"/>
        <v>115</v>
      </c>
      <c r="J20" s="17">
        <f>VLOOKUP(E20,ボルト長さの計算!$G$4:$K$19,2,FALSE)</f>
        <v>2.5</v>
      </c>
      <c r="K20" s="17">
        <f>VLOOKUP(E20,ボルト長さの計算!$G$4:$K$19,3,FALSE)</f>
        <v>16</v>
      </c>
      <c r="L20" s="17">
        <f>VLOOKUP(E20,ボルト長さの計算!$G$4:$K$19,4,FALSE)</f>
        <v>3</v>
      </c>
      <c r="M20" s="17">
        <f>VLOOKUP(E20,ボルト長さの計算!$G$4:$K$19,5,FALSE)</f>
        <v>5.0999999999999996</v>
      </c>
    </row>
    <row r="21" spans="2:13" x14ac:dyDescent="0.15">
      <c r="B21" s="15">
        <v>250</v>
      </c>
      <c r="C21" s="15">
        <v>24</v>
      </c>
      <c r="D21" s="15">
        <v>3</v>
      </c>
      <c r="E21" s="6" t="s">
        <v>41</v>
      </c>
      <c r="F21" s="18">
        <f t="shared" si="0"/>
        <v>80</v>
      </c>
      <c r="G21" s="18">
        <f t="shared" si="1"/>
        <v>90</v>
      </c>
      <c r="H21" s="18">
        <f t="shared" si="2"/>
        <v>105</v>
      </c>
      <c r="I21" s="18">
        <f t="shared" si="3"/>
        <v>120</v>
      </c>
      <c r="J21" s="17">
        <v>2.5</v>
      </c>
      <c r="K21" s="17">
        <v>18</v>
      </c>
      <c r="L21" s="17">
        <v>3</v>
      </c>
      <c r="M21" s="17">
        <v>5.6</v>
      </c>
    </row>
    <row r="22" spans="2:13" x14ac:dyDescent="0.15">
      <c r="B22" s="15">
        <v>300</v>
      </c>
      <c r="C22" s="15">
        <v>24</v>
      </c>
      <c r="D22" s="15">
        <v>3</v>
      </c>
      <c r="E22" s="6" t="s">
        <v>41</v>
      </c>
      <c r="F22" s="18">
        <f t="shared" si="0"/>
        <v>80</v>
      </c>
      <c r="G22" s="18">
        <f t="shared" si="1"/>
        <v>90</v>
      </c>
      <c r="H22" s="18">
        <f t="shared" si="2"/>
        <v>105</v>
      </c>
      <c r="I22" s="18">
        <f t="shared" si="3"/>
        <v>120</v>
      </c>
      <c r="J22" s="17">
        <v>2.5</v>
      </c>
      <c r="K22" s="17">
        <v>18</v>
      </c>
      <c r="L22" s="17">
        <v>3</v>
      </c>
      <c r="M22" s="17">
        <v>5.6</v>
      </c>
    </row>
    <row r="23" spans="2:13" x14ac:dyDescent="0.15">
      <c r="B23" s="15">
        <v>350</v>
      </c>
      <c r="C23" s="15">
        <v>26</v>
      </c>
      <c r="D23" s="15">
        <v>3</v>
      </c>
      <c r="E23" s="6" t="s">
        <v>41</v>
      </c>
      <c r="F23" s="18">
        <f t="shared" si="0"/>
        <v>85</v>
      </c>
      <c r="G23" s="18">
        <f t="shared" si="1"/>
        <v>95</v>
      </c>
      <c r="H23" s="18">
        <f t="shared" si="2"/>
        <v>110</v>
      </c>
      <c r="I23" s="18">
        <f t="shared" si="3"/>
        <v>125</v>
      </c>
      <c r="J23" s="17">
        <v>2.5</v>
      </c>
      <c r="K23" s="17">
        <v>18</v>
      </c>
      <c r="L23" s="17">
        <v>3</v>
      </c>
      <c r="M23" s="17">
        <v>5.6</v>
      </c>
    </row>
    <row r="24" spans="2:13" x14ac:dyDescent="0.15">
      <c r="B24" s="15">
        <v>400</v>
      </c>
      <c r="C24" s="15">
        <v>28</v>
      </c>
      <c r="D24" s="15">
        <v>3</v>
      </c>
      <c r="E24" s="15" t="s">
        <v>11</v>
      </c>
      <c r="F24" s="18">
        <f t="shared" si="0"/>
        <v>90</v>
      </c>
      <c r="G24" s="18">
        <f t="shared" si="1"/>
        <v>105</v>
      </c>
      <c r="H24" s="18">
        <f t="shared" si="2"/>
        <v>115</v>
      </c>
      <c r="I24" s="18">
        <f t="shared" si="3"/>
        <v>135</v>
      </c>
      <c r="J24" s="17">
        <f>VLOOKUP(E24,ボルト長さの計算!$G$4:$K$19,2,FALSE)</f>
        <v>3</v>
      </c>
      <c r="K24" s="17">
        <f>VLOOKUP(E24,ボルト長さの計算!$G$4:$K$19,3,FALSE)</f>
        <v>19</v>
      </c>
      <c r="L24" s="17">
        <f>VLOOKUP(E24,ボルト長さの計算!$G$4:$K$19,4,FALSE)</f>
        <v>4</v>
      </c>
      <c r="M24" s="17">
        <f>VLOOKUP(E24,ボルト長さの計算!$G$4:$K$19,5,FALSE)</f>
        <v>5.9</v>
      </c>
    </row>
    <row r="25" spans="2:13" x14ac:dyDescent="0.15">
      <c r="B25" s="15">
        <v>450</v>
      </c>
      <c r="C25" s="15">
        <v>30</v>
      </c>
      <c r="D25" s="15">
        <v>3</v>
      </c>
      <c r="E25" s="15" t="s">
        <v>11</v>
      </c>
      <c r="F25" s="18">
        <f t="shared" si="0"/>
        <v>95</v>
      </c>
      <c r="G25" s="18">
        <f t="shared" si="1"/>
        <v>105</v>
      </c>
      <c r="H25" s="18">
        <f t="shared" si="2"/>
        <v>120</v>
      </c>
      <c r="I25" s="18">
        <f t="shared" si="3"/>
        <v>140</v>
      </c>
      <c r="J25" s="17">
        <f>VLOOKUP(E25,ボルト長さの計算!$G$4:$K$19,2,FALSE)</f>
        <v>3</v>
      </c>
      <c r="K25" s="17">
        <f>VLOOKUP(E25,ボルト長さの計算!$G$4:$K$19,3,FALSE)</f>
        <v>19</v>
      </c>
      <c r="L25" s="17">
        <f>VLOOKUP(E25,ボルト長さの計算!$G$4:$K$19,4,FALSE)</f>
        <v>4</v>
      </c>
      <c r="M25" s="17">
        <f>VLOOKUP(E25,ボルト長さの計算!$G$4:$K$19,5,FALSE)</f>
        <v>5.9</v>
      </c>
    </row>
    <row r="26" spans="2:13" x14ac:dyDescent="0.15">
      <c r="B26" s="15">
        <v>500</v>
      </c>
      <c r="C26" s="15">
        <v>30</v>
      </c>
      <c r="D26" s="15">
        <v>3</v>
      </c>
      <c r="E26" s="15" t="s">
        <v>11</v>
      </c>
      <c r="F26" s="18">
        <f t="shared" si="0"/>
        <v>95</v>
      </c>
      <c r="G26" s="18">
        <f t="shared" si="1"/>
        <v>105</v>
      </c>
      <c r="H26" s="18">
        <f t="shared" si="2"/>
        <v>120</v>
      </c>
      <c r="I26" s="18">
        <f t="shared" si="3"/>
        <v>140</v>
      </c>
      <c r="J26" s="17">
        <f>VLOOKUP(E26,ボルト長さの計算!$G$4:$K$19,2,FALSE)</f>
        <v>3</v>
      </c>
      <c r="K26" s="17">
        <f>VLOOKUP(E26,ボルト長さの計算!$G$4:$K$19,3,FALSE)</f>
        <v>19</v>
      </c>
      <c r="L26" s="17">
        <f>VLOOKUP(E26,ボルト長さの計算!$G$4:$K$19,4,FALSE)</f>
        <v>4</v>
      </c>
      <c r="M26" s="17">
        <f>VLOOKUP(E26,ボルト長さの計算!$G$4:$K$19,5,FALSE)</f>
        <v>5.9</v>
      </c>
    </row>
    <row r="27" spans="2:13" x14ac:dyDescent="0.15">
      <c r="B27" s="15">
        <v>550</v>
      </c>
      <c r="C27" s="15">
        <v>32</v>
      </c>
      <c r="D27" s="15">
        <v>3</v>
      </c>
      <c r="E27" s="15" t="s">
        <v>12</v>
      </c>
      <c r="F27" s="18">
        <f t="shared" si="0"/>
        <v>105</v>
      </c>
      <c r="G27" s="18">
        <f t="shared" si="1"/>
        <v>120</v>
      </c>
      <c r="H27" s="18">
        <f t="shared" si="2"/>
        <v>140</v>
      </c>
      <c r="I27" s="18">
        <f t="shared" si="3"/>
        <v>160</v>
      </c>
      <c r="J27" s="17">
        <f>VLOOKUP(E27,ボルト長さの計算!$G$4:$K$19,2,FALSE)</f>
        <v>3.5</v>
      </c>
      <c r="K27" s="17">
        <f>VLOOKUP(E27,ボルト長さの計算!$G$4:$K$19,3,FALSE)</f>
        <v>24</v>
      </c>
      <c r="L27" s="17">
        <f>VLOOKUP(E27,ボルト長さの計算!$G$4:$K$19,4,FALSE)</f>
        <v>4</v>
      </c>
      <c r="M27" s="17">
        <f>VLOOKUP(E27,ボルト長さの計算!$G$4:$K$19,5,FALSE)</f>
        <v>7.5</v>
      </c>
    </row>
    <row r="28" spans="2:13" x14ac:dyDescent="0.15">
      <c r="B28" s="15">
        <v>600</v>
      </c>
      <c r="C28" s="15">
        <v>32</v>
      </c>
      <c r="D28" s="15">
        <v>3</v>
      </c>
      <c r="E28" s="15" t="s">
        <v>12</v>
      </c>
      <c r="F28" s="18">
        <f t="shared" si="0"/>
        <v>105</v>
      </c>
      <c r="G28" s="18">
        <f t="shared" si="1"/>
        <v>120</v>
      </c>
      <c r="H28" s="18">
        <f t="shared" si="2"/>
        <v>140</v>
      </c>
      <c r="I28" s="18">
        <f t="shared" si="3"/>
        <v>160</v>
      </c>
      <c r="J28" s="17">
        <f>VLOOKUP(E28,ボルト長さの計算!$G$4:$K$19,2,FALSE)</f>
        <v>3.5</v>
      </c>
      <c r="K28" s="17">
        <f>VLOOKUP(E28,ボルト長さの計算!$G$4:$K$19,3,FALSE)</f>
        <v>24</v>
      </c>
      <c r="L28" s="17">
        <f>VLOOKUP(E28,ボルト長さの計算!$G$4:$K$19,4,FALSE)</f>
        <v>4</v>
      </c>
      <c r="M28" s="17">
        <f>VLOOKUP(E28,ボルト長さの計算!$G$4:$K$19,5,FALSE)</f>
        <v>7.5</v>
      </c>
    </row>
    <row r="29" spans="2:13" x14ac:dyDescent="0.15">
      <c r="B29" s="15">
        <v>650</v>
      </c>
      <c r="C29" s="15">
        <v>34</v>
      </c>
      <c r="D29" s="15">
        <v>3</v>
      </c>
      <c r="E29" s="15" t="s">
        <v>12</v>
      </c>
      <c r="F29" s="18">
        <f t="shared" si="0"/>
        <v>110</v>
      </c>
      <c r="G29" s="18">
        <f t="shared" si="1"/>
        <v>125</v>
      </c>
      <c r="H29" s="18">
        <f t="shared" si="2"/>
        <v>140</v>
      </c>
      <c r="I29" s="18">
        <f t="shared" si="3"/>
        <v>165</v>
      </c>
      <c r="J29" s="17">
        <f>VLOOKUP(E29,ボルト長さの計算!$G$4:$K$19,2,FALSE)</f>
        <v>3.5</v>
      </c>
      <c r="K29" s="17">
        <f>VLOOKUP(E29,ボルト長さの計算!$G$4:$K$19,3,FALSE)</f>
        <v>24</v>
      </c>
      <c r="L29" s="17">
        <f>VLOOKUP(E29,ボルト長さの計算!$G$4:$K$19,4,FALSE)</f>
        <v>4</v>
      </c>
      <c r="M29" s="17">
        <f>VLOOKUP(E29,ボルト長さの計算!$G$4:$K$19,5,FALSE)</f>
        <v>7.5</v>
      </c>
    </row>
    <row r="30" spans="2:13" x14ac:dyDescent="0.15">
      <c r="B30" s="15">
        <v>700</v>
      </c>
      <c r="C30" s="15">
        <v>34</v>
      </c>
      <c r="D30" s="15">
        <v>3</v>
      </c>
      <c r="E30" s="15" t="s">
        <v>12</v>
      </c>
      <c r="F30" s="18">
        <f t="shared" si="0"/>
        <v>110</v>
      </c>
      <c r="G30" s="18">
        <f t="shared" si="1"/>
        <v>125</v>
      </c>
      <c r="H30" s="18">
        <f t="shared" si="2"/>
        <v>140</v>
      </c>
      <c r="I30" s="18">
        <f t="shared" si="3"/>
        <v>165</v>
      </c>
      <c r="J30" s="17">
        <f>VLOOKUP(E30,ボルト長さの計算!$G$4:$K$19,2,FALSE)</f>
        <v>3.5</v>
      </c>
      <c r="K30" s="17">
        <f>VLOOKUP(E30,ボルト長さの計算!$G$4:$K$19,3,FALSE)</f>
        <v>24</v>
      </c>
      <c r="L30" s="17">
        <f>VLOOKUP(E30,ボルト長さの計算!$G$4:$K$19,4,FALSE)</f>
        <v>4</v>
      </c>
      <c r="M30" s="17">
        <f>VLOOKUP(E30,ボルト長さの計算!$G$4:$K$19,5,FALSE)</f>
        <v>7.5</v>
      </c>
    </row>
    <row r="31" spans="2:13" x14ac:dyDescent="0.15">
      <c r="B31" s="15">
        <v>750</v>
      </c>
      <c r="C31" s="15">
        <v>36</v>
      </c>
      <c r="D31" s="15">
        <v>3</v>
      </c>
      <c r="E31" s="15" t="s">
        <v>12</v>
      </c>
      <c r="F31" s="18">
        <f t="shared" si="0"/>
        <v>110</v>
      </c>
      <c r="G31" s="18">
        <f t="shared" si="1"/>
        <v>125</v>
      </c>
      <c r="H31" s="18">
        <f t="shared" si="2"/>
        <v>145</v>
      </c>
      <c r="I31" s="18">
        <f t="shared" si="3"/>
        <v>170</v>
      </c>
      <c r="J31" s="17">
        <f>VLOOKUP(E31,ボルト長さの計算!$G$4:$K$19,2,FALSE)</f>
        <v>3.5</v>
      </c>
      <c r="K31" s="17">
        <f>VLOOKUP(E31,ボルト長さの計算!$G$4:$K$19,3,FALSE)</f>
        <v>24</v>
      </c>
      <c r="L31" s="17">
        <f>VLOOKUP(E31,ボルト長さの計算!$G$4:$K$19,4,FALSE)</f>
        <v>4</v>
      </c>
      <c r="M31" s="17">
        <f>VLOOKUP(E31,ボルト長さの計算!$G$4:$K$19,5,FALSE)</f>
        <v>7.5</v>
      </c>
    </row>
    <row r="32" spans="2:13" x14ac:dyDescent="0.15">
      <c r="B32" s="15">
        <v>800</v>
      </c>
      <c r="C32" s="15">
        <v>36</v>
      </c>
      <c r="D32" s="15">
        <v>3</v>
      </c>
      <c r="E32" s="15" t="s">
        <v>12</v>
      </c>
      <c r="F32" s="18">
        <f t="shared" si="0"/>
        <v>110</v>
      </c>
      <c r="G32" s="18">
        <f t="shared" si="1"/>
        <v>125</v>
      </c>
      <c r="H32" s="18">
        <f t="shared" si="2"/>
        <v>145</v>
      </c>
      <c r="I32" s="18">
        <f t="shared" si="3"/>
        <v>170</v>
      </c>
      <c r="J32" s="17">
        <f>VLOOKUP(E32,ボルト長さの計算!$G$4:$K$19,2,FALSE)</f>
        <v>3.5</v>
      </c>
      <c r="K32" s="17">
        <f>VLOOKUP(E32,ボルト長さの計算!$G$4:$K$19,3,FALSE)</f>
        <v>24</v>
      </c>
      <c r="L32" s="17">
        <f>VLOOKUP(E32,ボルト長さの計算!$G$4:$K$19,4,FALSE)</f>
        <v>4</v>
      </c>
      <c r="M32" s="17">
        <f>VLOOKUP(E32,ボルト長さの計算!$G$4:$K$19,5,FALSE)</f>
        <v>7.5</v>
      </c>
    </row>
    <row r="33" spans="2:13" x14ac:dyDescent="0.15">
      <c r="B33" s="15">
        <v>850</v>
      </c>
      <c r="C33" s="15">
        <v>36</v>
      </c>
      <c r="D33" s="15">
        <v>3</v>
      </c>
      <c r="E33" s="15" t="s">
        <v>12</v>
      </c>
      <c r="F33" s="18">
        <f t="shared" si="0"/>
        <v>110</v>
      </c>
      <c r="G33" s="18">
        <f t="shared" si="1"/>
        <v>125</v>
      </c>
      <c r="H33" s="18">
        <f t="shared" si="2"/>
        <v>145</v>
      </c>
      <c r="I33" s="18">
        <f t="shared" si="3"/>
        <v>170</v>
      </c>
      <c r="J33" s="17">
        <f>VLOOKUP(E33,ボルト長さの計算!$G$4:$K$19,2,FALSE)</f>
        <v>3.5</v>
      </c>
      <c r="K33" s="17">
        <f>VLOOKUP(E33,ボルト長さの計算!$G$4:$K$19,3,FALSE)</f>
        <v>24</v>
      </c>
      <c r="L33" s="17">
        <f>VLOOKUP(E33,ボルト長さの計算!$G$4:$K$19,4,FALSE)</f>
        <v>4</v>
      </c>
      <c r="M33" s="17">
        <f>VLOOKUP(E33,ボルト長さの計算!$G$4:$K$19,5,FALSE)</f>
        <v>7.5</v>
      </c>
    </row>
    <row r="34" spans="2:13" x14ac:dyDescent="0.15">
      <c r="B34" s="15">
        <v>900</v>
      </c>
      <c r="C34" s="15">
        <v>38</v>
      </c>
      <c r="D34" s="15">
        <v>3</v>
      </c>
      <c r="E34" s="15" t="s">
        <v>12</v>
      </c>
      <c r="F34" s="18">
        <f t="shared" si="0"/>
        <v>115</v>
      </c>
      <c r="G34" s="18">
        <f t="shared" si="1"/>
        <v>130</v>
      </c>
      <c r="H34" s="18">
        <f t="shared" si="2"/>
        <v>150</v>
      </c>
      <c r="I34" s="18">
        <f t="shared" si="3"/>
        <v>175</v>
      </c>
      <c r="J34" s="17">
        <f>VLOOKUP(E34,ボルト長さの計算!$G$4:$K$19,2,FALSE)</f>
        <v>3.5</v>
      </c>
      <c r="K34" s="17">
        <f>VLOOKUP(E34,ボルト長さの計算!$G$4:$K$19,3,FALSE)</f>
        <v>24</v>
      </c>
      <c r="L34" s="17">
        <f>VLOOKUP(E34,ボルト長さの計算!$G$4:$K$19,4,FALSE)</f>
        <v>4</v>
      </c>
      <c r="M34" s="17">
        <f>VLOOKUP(E34,ボルト長さの計算!$G$4:$K$19,5,FALSE)</f>
        <v>7.5</v>
      </c>
    </row>
    <row r="35" spans="2:13" x14ac:dyDescent="0.15">
      <c r="B35" s="15">
        <v>1000</v>
      </c>
      <c r="C35" s="15">
        <v>40</v>
      </c>
      <c r="D35" s="15">
        <v>3</v>
      </c>
      <c r="E35" s="15" t="s">
        <v>13</v>
      </c>
      <c r="F35" s="18">
        <f t="shared" si="0"/>
        <v>125</v>
      </c>
      <c r="G35" s="18">
        <f t="shared" si="1"/>
        <v>145</v>
      </c>
      <c r="H35" s="18">
        <f t="shared" si="2"/>
        <v>165</v>
      </c>
      <c r="I35" s="18">
        <f t="shared" si="3"/>
        <v>195</v>
      </c>
      <c r="J35" s="17">
        <f>VLOOKUP(E35,ボルト長さの計算!$G$4:$K$19,2,FALSE)</f>
        <v>4</v>
      </c>
      <c r="K35" s="17">
        <f>VLOOKUP(E35,ボルト長さの計算!$G$4:$K$19,3,FALSE)</f>
        <v>29</v>
      </c>
      <c r="L35" s="17">
        <f>VLOOKUP(E35,ボルト長さの計算!$G$4:$K$19,4,FALSE)</f>
        <v>5</v>
      </c>
      <c r="M35" s="17">
        <f>VLOOKUP(E35,ボルト長さの計算!$G$4:$K$19,5,FALSE)</f>
        <v>9</v>
      </c>
    </row>
    <row r="36" spans="2:13" x14ac:dyDescent="0.15">
      <c r="B36" s="15">
        <v>1100</v>
      </c>
      <c r="C36" s="15">
        <v>42</v>
      </c>
      <c r="D36" s="15">
        <v>3</v>
      </c>
      <c r="E36" s="15" t="s">
        <v>13</v>
      </c>
      <c r="F36" s="18">
        <f t="shared" si="0"/>
        <v>130</v>
      </c>
      <c r="G36" s="18">
        <f t="shared" si="1"/>
        <v>150</v>
      </c>
      <c r="H36" s="18">
        <f t="shared" si="2"/>
        <v>170</v>
      </c>
      <c r="I36" s="18">
        <f t="shared" si="3"/>
        <v>200</v>
      </c>
      <c r="J36" s="17">
        <f>VLOOKUP(E36,ボルト長さの計算!$G$4:$K$19,2,FALSE)</f>
        <v>4</v>
      </c>
      <c r="K36" s="17">
        <f>VLOOKUP(E36,ボルト長さの計算!$G$4:$K$19,3,FALSE)</f>
        <v>29</v>
      </c>
      <c r="L36" s="17">
        <f>VLOOKUP(E36,ボルト長さの計算!$G$4:$K$19,4,FALSE)</f>
        <v>5</v>
      </c>
      <c r="M36" s="17">
        <f>VLOOKUP(E36,ボルト長さの計算!$G$4:$K$19,5,FALSE)</f>
        <v>9</v>
      </c>
    </row>
    <row r="37" spans="2:13" x14ac:dyDescent="0.15">
      <c r="B37" s="15">
        <v>1200</v>
      </c>
      <c r="C37" s="15">
        <v>44</v>
      </c>
      <c r="D37" s="15">
        <v>3</v>
      </c>
      <c r="E37" s="15" t="s">
        <v>13</v>
      </c>
      <c r="F37" s="18">
        <f t="shared" si="0"/>
        <v>135</v>
      </c>
      <c r="G37" s="18">
        <f t="shared" si="1"/>
        <v>155</v>
      </c>
      <c r="H37" s="18">
        <f t="shared" si="2"/>
        <v>175</v>
      </c>
      <c r="I37" s="18">
        <f t="shared" si="3"/>
        <v>205</v>
      </c>
      <c r="J37" s="17">
        <f>VLOOKUP(E37,ボルト長さの計算!$G$4:$K$19,2,FALSE)</f>
        <v>4</v>
      </c>
      <c r="K37" s="17">
        <f>VLOOKUP(E37,ボルト長さの計算!$G$4:$K$19,3,FALSE)</f>
        <v>29</v>
      </c>
      <c r="L37" s="17">
        <f>VLOOKUP(E37,ボルト長さの計算!$G$4:$K$19,4,FALSE)</f>
        <v>5</v>
      </c>
      <c r="M37" s="17">
        <f>VLOOKUP(E37,ボルト長さの計算!$G$4:$K$19,5,FALSE)</f>
        <v>9</v>
      </c>
    </row>
    <row r="38" spans="2:13" x14ac:dyDescent="0.15">
      <c r="B38" s="15">
        <v>1350</v>
      </c>
      <c r="C38" s="15">
        <v>48</v>
      </c>
      <c r="D38" s="15">
        <v>3</v>
      </c>
      <c r="E38" s="15" t="s">
        <v>14</v>
      </c>
      <c r="F38" s="18">
        <f t="shared" si="0"/>
        <v>150</v>
      </c>
      <c r="G38" s="18">
        <f t="shared" si="1"/>
        <v>170</v>
      </c>
      <c r="H38" s="18">
        <f t="shared" si="2"/>
        <v>195</v>
      </c>
      <c r="I38" s="18">
        <f t="shared" si="3"/>
        <v>225</v>
      </c>
      <c r="J38" s="17">
        <f>VLOOKUP(E38,ボルト長さの計算!$G$4:$K$19,2,FALSE)</f>
        <v>4.5</v>
      </c>
      <c r="K38" s="17">
        <f>VLOOKUP(E38,ボルト長さの計算!$G$4:$K$19,3,FALSE)</f>
        <v>34</v>
      </c>
      <c r="L38" s="17">
        <f>VLOOKUP(E38,ボルト長さの計算!$G$4:$K$19,4,FALSE)</f>
        <v>7</v>
      </c>
      <c r="M38" s="17">
        <f>VLOOKUP(E38,ボルト長さの計算!$G$4:$K$19,5,FALSE)</f>
        <v>8</v>
      </c>
    </row>
    <row r="39" spans="2:13" x14ac:dyDescent="0.15">
      <c r="B39" s="15">
        <v>1500</v>
      </c>
      <c r="C39" s="15">
        <v>50</v>
      </c>
      <c r="D39" s="15">
        <v>3</v>
      </c>
      <c r="E39" s="15" t="s">
        <v>14</v>
      </c>
      <c r="F39" s="18">
        <f t="shared" si="0"/>
        <v>155</v>
      </c>
      <c r="G39" s="18">
        <f t="shared" si="1"/>
        <v>175</v>
      </c>
      <c r="H39" s="18">
        <f t="shared" si="2"/>
        <v>200</v>
      </c>
      <c r="I39" s="18">
        <f t="shared" si="3"/>
        <v>230</v>
      </c>
      <c r="J39" s="17">
        <f>VLOOKUP(E39,ボルト長さの計算!$G$4:$K$19,2,FALSE)</f>
        <v>4.5</v>
      </c>
      <c r="K39" s="17">
        <f>VLOOKUP(E39,ボルト長さの計算!$G$4:$K$19,3,FALSE)</f>
        <v>34</v>
      </c>
      <c r="L39" s="17">
        <f>VLOOKUP(E39,ボルト長さの計算!$G$4:$K$19,4,FALSE)</f>
        <v>7</v>
      </c>
      <c r="M39" s="17">
        <f>VLOOKUP(E39,ボルト長さの計算!$G$4:$K$19,5,FALSE)</f>
        <v>8</v>
      </c>
    </row>
    <row r="40" spans="2:13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16">
    <mergeCell ref="F3:G3"/>
    <mergeCell ref="H3:I3"/>
    <mergeCell ref="B2:M2"/>
    <mergeCell ref="O2:Z2"/>
    <mergeCell ref="J3:M3"/>
    <mergeCell ref="B3:B4"/>
    <mergeCell ref="C3:C4"/>
    <mergeCell ref="D3:D4"/>
    <mergeCell ref="E3:E4"/>
    <mergeCell ref="S3:T3"/>
    <mergeCell ref="U3:V3"/>
    <mergeCell ref="W3:Z3"/>
    <mergeCell ref="Q3:Q4"/>
    <mergeCell ref="O3:O4"/>
    <mergeCell ref="P3:P4"/>
    <mergeCell ref="R3:R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ボルト長さの計算</vt:lpstr>
      <vt:lpstr>フランジ、バタ弁ボルト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2020-04-09T01:51:09Z</dcterms:created>
  <dcterms:modified xsi:type="dcterms:W3CDTF">2020-04-09T09:25:46Z</dcterms:modified>
</cp:coreProperties>
</file>