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ryouh\Downloads\エクセルシート\"/>
    </mc:Choice>
  </mc:AlternateContent>
  <xr:revisionPtr revIDLastSave="0" documentId="13_ncr:1_{3F553998-29F0-4EF2-A45C-5E86D1E4C16B}" xr6:coauthVersionLast="45" xr6:coauthVersionMax="45" xr10:uidLastSave="{00000000-0000-0000-0000-000000000000}"/>
  <bookViews>
    <workbookView xWindow="7035" yWindow="4215" windowWidth="21600" windowHeight="11385" tabRatio="894" xr2:uid="{00000000-000D-0000-FFFF-FFFF00000000}"/>
  </bookViews>
  <sheets>
    <sheet name="フロー" sheetId="22" r:id="rId1"/>
    <sheet name="短形、箱抜き、L,LA" sheetId="13" r:id="rId2"/>
    <sheet name="短形、箱抜き、J,JA" sheetId="23" r:id="rId3"/>
    <sheet name="短形、埋め込み、L,LA " sheetId="24" r:id="rId4"/>
    <sheet name="短形、埋め込み、J,JA" sheetId="25" r:id="rId5"/>
    <sheet name="円形、埋め込み、L,LA" sheetId="27" r:id="rId6"/>
    <sheet name="円形、箱抜き、L,LA " sheetId="28" r:id="rId7"/>
    <sheet name="円形、箱抜き、J,JA " sheetId="30" r:id="rId8"/>
    <sheet name="円形、埋め込み、J,JA " sheetId="31" r:id="rId9"/>
    <sheet name="短形、ケミカル" sheetId="32" r:id="rId10"/>
    <sheet name="円形、ケミカル" sheetId="33" r:id="rId11"/>
  </sheets>
  <definedNames>
    <definedName name="_xlnm.Print_Area" localSheetId="0">フロー!$A$1:$AU$48</definedName>
    <definedName name="_xlnm.Print_Area" localSheetId="10">'円形、ケミカル'!$A$1:$AI$59</definedName>
    <definedName name="_xlnm.Print_Area" localSheetId="7">'円形、箱抜き、J,JA '!$A$1:$AI$59</definedName>
    <definedName name="_xlnm.Print_Area" localSheetId="6">'円形、箱抜き、L,LA '!$A$1:$AI$59</definedName>
    <definedName name="_xlnm.Print_Area" localSheetId="8">'円形、埋め込み、J,JA '!$A$1:$AI$57</definedName>
    <definedName name="_xlnm.Print_Area" localSheetId="5">'円形、埋め込み、L,LA'!$A$1:$AI$59</definedName>
    <definedName name="_xlnm.Print_Area" localSheetId="9">'短形、ケミカル'!$A$1:$AI$59</definedName>
    <definedName name="_xlnm.Print_Area" localSheetId="2">'短形、箱抜き、J,JA'!$A$1:$AI$59</definedName>
    <definedName name="_xlnm.Print_Area" localSheetId="1">'短形、箱抜き、L,LA'!$A$1:$AI$59</definedName>
    <definedName name="_xlnm.Print_Area" localSheetId="4">'短形、埋め込み、J,JA'!$A$1:$AI$59</definedName>
    <definedName name="_xlnm.Print_Area" localSheetId="3">'短形、埋め込み、L,LA '!$A$1:$AI$59</definedName>
  </definedNames>
  <calcPr calcId="191029" iterateDelta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1" i="33" l="1"/>
  <c r="K25" i="33"/>
  <c r="K24" i="33"/>
  <c r="AA18" i="33"/>
  <c r="K17" i="33"/>
  <c r="AA51" i="32"/>
  <c r="AA51" i="31"/>
  <c r="K25" i="31"/>
  <c r="K24" i="31"/>
  <c r="AA18" i="31"/>
  <c r="K17" i="31"/>
  <c r="K25" i="30"/>
  <c r="K24" i="30"/>
  <c r="AA18" i="30"/>
  <c r="K17" i="30"/>
  <c r="K25" i="28"/>
  <c r="K24" i="28"/>
  <c r="AA18" i="28"/>
  <c r="K17" i="28"/>
  <c r="AA54" i="24"/>
  <c r="AA10" i="33"/>
  <c r="AA11" i="33" s="1"/>
  <c r="AM19" i="33"/>
  <c r="AN19" i="33"/>
  <c r="AO19" i="33"/>
  <c r="AA10" i="32"/>
  <c r="AA11" i="32" s="1"/>
  <c r="K17" i="32"/>
  <c r="AA18" i="32"/>
  <c r="AM19" i="32"/>
  <c r="AN19" i="32"/>
  <c r="AO19" i="32"/>
  <c r="K24" i="32"/>
  <c r="K25" i="32"/>
  <c r="AA10" i="31"/>
  <c r="AA11" i="31" s="1"/>
  <c r="AM19" i="31"/>
  <c r="AN19" i="31"/>
  <c r="AO19" i="31"/>
  <c r="AA53" i="31"/>
  <c r="AA10" i="30"/>
  <c r="AA11" i="30" s="1"/>
  <c r="AM19" i="30"/>
  <c r="AN19" i="30"/>
  <c r="AO19" i="30"/>
  <c r="AA51" i="30"/>
  <c r="AA10" i="28"/>
  <c r="AA11" i="28" s="1"/>
  <c r="AM19" i="28"/>
  <c r="AN19" i="28"/>
  <c r="AO19" i="28"/>
  <c r="AA51" i="28"/>
  <c r="AA53" i="28" s="1"/>
  <c r="AA54" i="28" s="1"/>
  <c r="AA58" i="28" s="1"/>
  <c r="AA56" i="28"/>
  <c r="AA10" i="27"/>
  <c r="AA11" i="27" s="1"/>
  <c r="K17" i="27"/>
  <c r="AA18" i="27"/>
  <c r="AM19" i="27"/>
  <c r="AN19" i="27"/>
  <c r="AO19" i="27"/>
  <c r="K24" i="27"/>
  <c r="K25" i="27"/>
  <c r="AA51" i="27"/>
  <c r="AA53" i="27"/>
  <c r="AA54" i="27"/>
  <c r="AA10" i="25"/>
  <c r="AA11" i="25" s="1"/>
  <c r="K17" i="25"/>
  <c r="AA18" i="25"/>
  <c r="AM19" i="25"/>
  <c r="AN19" i="25"/>
  <c r="AO19" i="25"/>
  <c r="K24" i="25"/>
  <c r="K25" i="25"/>
  <c r="AA51" i="25"/>
  <c r="AA53" i="25"/>
  <c r="AA10" i="24"/>
  <c r="AA11" i="24" s="1"/>
  <c r="K17" i="24"/>
  <c r="AA18" i="24"/>
  <c r="AM19" i="24"/>
  <c r="AN19" i="24"/>
  <c r="AO19" i="24"/>
  <c r="K24" i="24"/>
  <c r="K25" i="24"/>
  <c r="AA51" i="24"/>
  <c r="AA53" i="24"/>
  <c r="AA10" i="23"/>
  <c r="AA11" i="23" s="1"/>
  <c r="K17" i="23"/>
  <c r="AA18" i="23"/>
  <c r="AM19" i="23"/>
  <c r="AN19" i="23"/>
  <c r="AO19" i="23"/>
  <c r="K24" i="23"/>
  <c r="K25" i="23"/>
  <c r="AA51" i="23"/>
  <c r="AA10" i="13"/>
  <c r="AA11" i="13" s="1"/>
  <c r="K17" i="13"/>
  <c r="AA18" i="13"/>
  <c r="AM19" i="13"/>
  <c r="AN19" i="13"/>
  <c r="AO19" i="13"/>
  <c r="K24" i="13"/>
  <c r="K25" i="13"/>
  <c r="AA51" i="13"/>
  <c r="AA53" i="13"/>
  <c r="AA54" i="13"/>
  <c r="AA56" i="13"/>
  <c r="AA37" i="32" l="1"/>
  <c r="AA12" i="32"/>
  <c r="AA38" i="32" s="1"/>
  <c r="AA37" i="31"/>
  <c r="AA12" i="31"/>
  <c r="AA38" i="31" s="1"/>
  <c r="AA12" i="30"/>
  <c r="AA38" i="30" s="1"/>
  <c r="AA37" i="30"/>
  <c r="AA42" i="30" s="1"/>
  <c r="AA43" i="30" s="1"/>
  <c r="AA37" i="28"/>
  <c r="AA12" i="28"/>
  <c r="AA38" i="28" s="1"/>
  <c r="AA37" i="27"/>
  <c r="AA12" i="27"/>
  <c r="AA38" i="27" s="1"/>
  <c r="AA37" i="25"/>
  <c r="AA12" i="25"/>
  <c r="AA38" i="25" s="1"/>
  <c r="AA12" i="24"/>
  <c r="AA38" i="24" s="1"/>
  <c r="AA37" i="24"/>
  <c r="AA12" i="23"/>
  <c r="AA38" i="23" s="1"/>
  <c r="AA37" i="23"/>
  <c r="AA58" i="13"/>
  <c r="AA12" i="13"/>
  <c r="AA38" i="13" s="1"/>
  <c r="AA37" i="13"/>
  <c r="AA12" i="33"/>
  <c r="AA38" i="33" s="1"/>
  <c r="AA37" i="33"/>
  <c r="AA39" i="28" l="1"/>
  <c r="AA40" i="28" s="1"/>
  <c r="B41" i="28" s="1"/>
  <c r="AA39" i="32"/>
  <c r="AA42" i="32"/>
  <c r="AA43" i="32" s="1"/>
  <c r="AA39" i="31"/>
  <c r="AA42" i="31"/>
  <c r="AA43" i="31" s="1"/>
  <c r="AA39" i="30"/>
  <c r="AA47" i="30"/>
  <c r="B44" i="30"/>
  <c r="AA42" i="28"/>
  <c r="AA43" i="28" s="1"/>
  <c r="B44" i="28" s="1"/>
  <c r="AA39" i="27"/>
  <c r="AA42" i="27"/>
  <c r="AA43" i="27" s="1"/>
  <c r="AA39" i="25"/>
  <c r="AA42" i="25"/>
  <c r="AA43" i="25" s="1"/>
  <c r="AA39" i="24"/>
  <c r="AA42" i="24"/>
  <c r="AA43" i="24" s="1"/>
  <c r="AA39" i="23"/>
  <c r="AA42" i="23"/>
  <c r="AA43" i="23" s="1"/>
  <c r="AA39" i="13"/>
  <c r="AA42" i="13"/>
  <c r="AA43" i="13" s="1"/>
  <c r="AA39" i="33"/>
  <c r="AA42" i="33"/>
  <c r="AA43" i="33" s="1"/>
  <c r="AA40" i="32" l="1"/>
  <c r="B53" i="32" s="1"/>
  <c r="B41" i="32"/>
  <c r="AA45" i="32"/>
  <c r="AA46" i="32" s="1"/>
  <c r="B48" i="32" s="1"/>
  <c r="AA47" i="32"/>
  <c r="B44" i="32"/>
  <c r="AA45" i="31"/>
  <c r="B55" i="31" s="1"/>
  <c r="AA40" i="31"/>
  <c r="B41" i="31" s="1"/>
  <c r="AA47" i="31"/>
  <c r="B44" i="31"/>
  <c r="AA40" i="30"/>
  <c r="AA45" i="30"/>
  <c r="AA46" i="30" s="1"/>
  <c r="B48" i="30" s="1"/>
  <c r="B59" i="28"/>
  <c r="AA45" i="28"/>
  <c r="AA46" i="28" s="1"/>
  <c r="B48" i="28" s="1"/>
  <c r="AA47" i="28"/>
  <c r="AA47" i="27"/>
  <c r="B44" i="27"/>
  <c r="AA40" i="27"/>
  <c r="AA45" i="27"/>
  <c r="AA46" i="27" s="1"/>
  <c r="B48" i="27" s="1"/>
  <c r="AA40" i="25"/>
  <c r="B55" i="25" s="1"/>
  <c r="B41" i="25"/>
  <c r="AA45" i="25"/>
  <c r="AA46" i="25" s="1"/>
  <c r="B48" i="25" s="1"/>
  <c r="AA47" i="25"/>
  <c r="B44" i="25"/>
  <c r="AA40" i="24"/>
  <c r="B55" i="24" s="1"/>
  <c r="B41" i="24"/>
  <c r="AA45" i="24"/>
  <c r="AA46" i="24" s="1"/>
  <c r="B48" i="24" s="1"/>
  <c r="AA47" i="24"/>
  <c r="B44" i="24"/>
  <c r="B44" i="23"/>
  <c r="AA47" i="23"/>
  <c r="AA45" i="23"/>
  <c r="AA46" i="23" s="1"/>
  <c r="B48" i="23" s="1"/>
  <c r="AA40" i="23"/>
  <c r="B53" i="23" s="1"/>
  <c r="B41" i="23"/>
  <c r="AA45" i="13"/>
  <c r="AA46" i="13" s="1"/>
  <c r="B48" i="13" s="1"/>
  <c r="AA40" i="13"/>
  <c r="B59" i="13" s="1"/>
  <c r="B41" i="13"/>
  <c r="B44" i="13"/>
  <c r="AA47" i="13"/>
  <c r="AA40" i="33"/>
  <c r="B41" i="33" s="1"/>
  <c r="AA45" i="33"/>
  <c r="AA46" i="33" s="1"/>
  <c r="B48" i="33" s="1"/>
  <c r="AA47" i="33"/>
  <c r="B53" i="33" s="1"/>
  <c r="B44" i="33"/>
  <c r="AA46" i="31" l="1"/>
  <c r="B48" i="31" s="1"/>
  <c r="B41" i="30"/>
  <c r="B53" i="30"/>
  <c r="B41" i="27"/>
  <c r="B55" i="27"/>
</calcChain>
</file>

<file path=xl/sharedStrings.xml><?xml version="1.0" encoding="utf-8"?>
<sst xmlns="http://schemas.openxmlformats.org/spreadsheetml/2006/main" count="1301" uniqueCount="169">
  <si>
    <t>設置場所</t>
    <rPh sb="0" eb="2">
      <t>セッチ</t>
    </rPh>
    <rPh sb="2" eb="4">
      <t>バショ</t>
    </rPh>
    <phoneticPr fontId="2"/>
  </si>
  <si>
    <t>Ks(設計用標準水平震度)</t>
    <rPh sb="3" eb="6">
      <t>セッケイヨウ</t>
    </rPh>
    <rPh sb="6" eb="8">
      <t>ヒョウジュン</t>
    </rPh>
    <rPh sb="8" eb="10">
      <t>スイヘイ</t>
    </rPh>
    <rPh sb="10" eb="12">
      <t>シンド</t>
    </rPh>
    <phoneticPr fontId="2"/>
  </si>
  <si>
    <t>上層階、屋上及び塔屋</t>
    <rPh sb="0" eb="1">
      <t>ジョウ</t>
    </rPh>
    <rPh sb="1" eb="2">
      <t>ソウ</t>
    </rPh>
    <rPh sb="2" eb="3">
      <t>カイ</t>
    </rPh>
    <rPh sb="4" eb="6">
      <t>オクジョウ</t>
    </rPh>
    <rPh sb="6" eb="7">
      <t>オヨ</t>
    </rPh>
    <rPh sb="8" eb="9">
      <t>トウ</t>
    </rPh>
    <rPh sb="9" eb="10">
      <t>ヤ</t>
    </rPh>
    <phoneticPr fontId="2"/>
  </si>
  <si>
    <t>中間階</t>
    <rPh sb="0" eb="2">
      <t>チュウカン</t>
    </rPh>
    <rPh sb="2" eb="3">
      <t>カイ</t>
    </rPh>
    <phoneticPr fontId="2"/>
  </si>
  <si>
    <t>1階及び地下階</t>
    <rPh sb="1" eb="2">
      <t>カイ</t>
    </rPh>
    <rPh sb="2" eb="3">
      <t>オヨ</t>
    </rPh>
    <rPh sb="4" eb="6">
      <t>チカ</t>
    </rPh>
    <rPh sb="6" eb="7">
      <t>カイ</t>
    </rPh>
    <phoneticPr fontId="2"/>
  </si>
  <si>
    <t>設置場所は機器を支持している当該階を指す</t>
    <rPh sb="0" eb="2">
      <t>セッチ</t>
    </rPh>
    <rPh sb="2" eb="4">
      <t>バショ</t>
    </rPh>
    <rPh sb="5" eb="7">
      <t>キキ</t>
    </rPh>
    <rPh sb="8" eb="10">
      <t>シジ</t>
    </rPh>
    <rPh sb="14" eb="16">
      <t>トウガイ</t>
    </rPh>
    <rPh sb="16" eb="17">
      <t>カイ</t>
    </rPh>
    <rPh sb="18" eb="19">
      <t>サ</t>
    </rPh>
    <phoneticPr fontId="2"/>
  </si>
  <si>
    <t>上層階とは</t>
    <rPh sb="0" eb="1">
      <t>ジョウ</t>
    </rPh>
    <rPh sb="1" eb="2">
      <t>ソウ</t>
    </rPh>
    <rPh sb="2" eb="3">
      <t>カイ</t>
    </rPh>
    <phoneticPr fontId="2"/>
  </si>
  <si>
    <t>2～6階では</t>
    <rPh sb="3" eb="4">
      <t>カイ</t>
    </rPh>
    <phoneticPr fontId="2"/>
  </si>
  <si>
    <t>上の2層</t>
    <rPh sb="0" eb="1">
      <t>ウエ</t>
    </rPh>
    <rPh sb="3" eb="4">
      <t>ソウ</t>
    </rPh>
    <phoneticPr fontId="2"/>
  </si>
  <si>
    <t>上の3層</t>
    <rPh sb="0" eb="1">
      <t>ウエ</t>
    </rPh>
    <rPh sb="3" eb="4">
      <t>ソウ</t>
    </rPh>
    <phoneticPr fontId="2"/>
  </si>
  <si>
    <t>上の4層</t>
    <rPh sb="0" eb="1">
      <t>ウエ</t>
    </rPh>
    <rPh sb="3" eb="4">
      <t>ソウ</t>
    </rPh>
    <phoneticPr fontId="2"/>
  </si>
  <si>
    <t>13階以上は</t>
    <rPh sb="2" eb="3">
      <t>カイ</t>
    </rPh>
    <rPh sb="3" eb="5">
      <t>イジョウ</t>
    </rPh>
    <phoneticPr fontId="2"/>
  </si>
  <si>
    <t>最上階</t>
    <rPh sb="0" eb="2">
      <t>サイジョウ</t>
    </rPh>
    <rPh sb="2" eb="3">
      <t>カイ</t>
    </rPh>
    <phoneticPr fontId="2"/>
  </si>
  <si>
    <t>10～12階建は</t>
    <rPh sb="5" eb="6">
      <t>カイ</t>
    </rPh>
    <rPh sb="6" eb="7">
      <t>ダ</t>
    </rPh>
    <phoneticPr fontId="2"/>
  </si>
  <si>
    <t>7～9階建は</t>
    <rPh sb="3" eb="4">
      <t>カイ</t>
    </rPh>
    <rPh sb="4" eb="5">
      <t>ダ</t>
    </rPh>
    <phoneticPr fontId="2"/>
  </si>
  <si>
    <t>設置階</t>
    <rPh sb="0" eb="2">
      <t>セッチ</t>
    </rPh>
    <rPh sb="2" eb="3">
      <t>カイ</t>
    </rPh>
    <phoneticPr fontId="2"/>
  </si>
  <si>
    <t>防振装置の有無</t>
    <rPh sb="0" eb="1">
      <t>ボウ</t>
    </rPh>
    <rPh sb="1" eb="2">
      <t>シン</t>
    </rPh>
    <rPh sb="2" eb="4">
      <t>ソウチ</t>
    </rPh>
    <rPh sb="5" eb="7">
      <t>ウム</t>
    </rPh>
    <phoneticPr fontId="2"/>
  </si>
  <si>
    <t>機器の重要度</t>
    <rPh sb="0" eb="2">
      <t>キキ</t>
    </rPh>
    <rPh sb="3" eb="6">
      <t>ジュウヨウド</t>
    </rPh>
    <phoneticPr fontId="2"/>
  </si>
  <si>
    <t>基礎ﾎﾞﾙﾄの形式</t>
    <rPh sb="0" eb="2">
      <t>キソ</t>
    </rPh>
    <rPh sb="7" eb="9">
      <t>ケイシキ</t>
    </rPh>
    <phoneticPr fontId="2"/>
  </si>
  <si>
    <t>基礎ﾎﾞﾙﾄ材質</t>
    <rPh sb="0" eb="2">
      <t>キソ</t>
    </rPh>
    <rPh sb="6" eb="8">
      <t>ザイシツ</t>
    </rPh>
    <phoneticPr fontId="2"/>
  </si>
  <si>
    <t>引張 ft</t>
    <rPh sb="0" eb="1">
      <t>ヒ</t>
    </rPh>
    <rPh sb="1" eb="2">
      <t>パ</t>
    </rPh>
    <phoneticPr fontId="2"/>
  </si>
  <si>
    <t>せん断 fs</t>
    <rPh sb="2" eb="3">
      <t>ダン</t>
    </rPh>
    <phoneticPr fontId="2"/>
  </si>
  <si>
    <t>長期許容応力度</t>
    <rPh sb="0" eb="2">
      <t>チョウキ</t>
    </rPh>
    <rPh sb="2" eb="4">
      <t>キョヨウ</t>
    </rPh>
    <rPh sb="4" eb="7">
      <t>オウリョクド</t>
    </rPh>
    <phoneticPr fontId="2"/>
  </si>
  <si>
    <t>短期許容応力度</t>
    <rPh sb="0" eb="2">
      <t>タンキ</t>
    </rPh>
    <rPh sb="2" eb="4">
      <t>キョヨウ</t>
    </rPh>
    <rPh sb="4" eb="7">
      <t>オウリョクド</t>
    </rPh>
    <phoneticPr fontId="2"/>
  </si>
  <si>
    <t>項目</t>
    <rPh sb="0" eb="2">
      <t>コウモク</t>
    </rPh>
    <phoneticPr fontId="2"/>
  </si>
  <si>
    <t>条件</t>
    <rPh sb="0" eb="2">
      <t>ジョウケン</t>
    </rPh>
    <phoneticPr fontId="2"/>
  </si>
  <si>
    <t>機器断面形状</t>
    <rPh sb="0" eb="2">
      <t>キキ</t>
    </rPh>
    <rPh sb="2" eb="4">
      <t>ダンメン</t>
    </rPh>
    <rPh sb="4" eb="6">
      <t>ケイジョウ</t>
    </rPh>
    <phoneticPr fontId="2"/>
  </si>
  <si>
    <t>(kg)</t>
    <phoneticPr fontId="2"/>
  </si>
  <si>
    <t>cm</t>
    <phoneticPr fontId="2"/>
  </si>
  <si>
    <t>-</t>
    <phoneticPr fontId="2"/>
  </si>
  <si>
    <t>円形断面</t>
    <rPh sb="0" eb="2">
      <t>エンケイ</t>
    </rPh>
    <rPh sb="2" eb="4">
      <t>ダンメン</t>
    </rPh>
    <phoneticPr fontId="2"/>
  </si>
  <si>
    <t>(kN/本)</t>
    <rPh sb="4" eb="5">
      <t>ホン</t>
    </rPh>
    <phoneticPr fontId="2"/>
  </si>
  <si>
    <t>ﾎﾞﾙﾄ材質</t>
    <rPh sb="4" eb="6">
      <t>ザイシツ</t>
    </rPh>
    <phoneticPr fontId="2"/>
  </si>
  <si>
    <t>NO.</t>
    <phoneticPr fontId="2"/>
  </si>
  <si>
    <t>地域係数(Z)</t>
    <phoneticPr fontId="2"/>
  </si>
  <si>
    <t>基礎ﾎﾞﾙﾄの全数(n)</t>
    <rPh sb="0" eb="2">
      <t>キソ</t>
    </rPh>
    <rPh sb="7" eb="8">
      <t>ゼン</t>
    </rPh>
    <phoneticPr fontId="2"/>
  </si>
  <si>
    <t>基礎ﾎﾞﾙﾄの呼び径(d)</t>
    <rPh sb="0" eb="2">
      <t>キソ</t>
    </rPh>
    <rPh sb="7" eb="8">
      <t>ヨ</t>
    </rPh>
    <rPh sb="9" eb="10">
      <t>ケイ</t>
    </rPh>
    <phoneticPr fontId="2"/>
  </si>
  <si>
    <t>kg</t>
    <phoneticPr fontId="2"/>
  </si>
  <si>
    <t>cm</t>
    <phoneticPr fontId="2"/>
  </si>
  <si>
    <t>本</t>
    <phoneticPr fontId="2"/>
  </si>
  <si>
    <t>cm</t>
    <phoneticPr fontId="2"/>
  </si>
  <si>
    <t>cm</t>
    <phoneticPr fontId="2"/>
  </si>
  <si>
    <t>kN/cm2</t>
    <phoneticPr fontId="2"/>
  </si>
  <si>
    <t>kN/cm2</t>
    <phoneticPr fontId="2"/>
  </si>
  <si>
    <t>充填ﾓﾙﾀﾙ設計基準強度(Fc1)</t>
    <phoneticPr fontId="2"/>
  </si>
  <si>
    <t>周囲ｺﾝｸﾘｰﾄ設計基準強度(Fc2)</t>
    <phoneticPr fontId="2"/>
  </si>
  <si>
    <t>基礎盛上高さ（除ｸﾞﾗｳﾄ高）(h)</t>
    <rPh sb="0" eb="2">
      <t>キソ</t>
    </rPh>
    <rPh sb="2" eb="4">
      <t>モリガミ</t>
    </rPh>
    <rPh sb="4" eb="5">
      <t>タカ</t>
    </rPh>
    <rPh sb="7" eb="8">
      <t>ジョ</t>
    </rPh>
    <rPh sb="13" eb="14">
      <t>）</t>
    </rPh>
    <phoneticPr fontId="2"/>
  </si>
  <si>
    <t>重心高さ(hG)</t>
    <rPh sb="0" eb="2">
      <t>ジュウシン</t>
    </rPh>
    <rPh sb="2" eb="3">
      <t>タカ</t>
    </rPh>
    <phoneticPr fontId="2"/>
  </si>
  <si>
    <r>
      <t>設計用標準震度(K</t>
    </r>
    <r>
      <rPr>
        <sz val="8"/>
        <rFont val="ＭＳ Ｐゴシック"/>
        <family val="3"/>
        <charset val="128"/>
      </rPr>
      <t>S</t>
    </r>
    <r>
      <rPr>
        <sz val="11"/>
        <rFont val="ＭＳ Ｐゴシック"/>
        <family val="3"/>
        <charset val="128"/>
      </rPr>
      <t>)</t>
    </r>
    <phoneticPr fontId="2"/>
  </si>
  <si>
    <t>基礎ﾎﾞﾙﾄの断面積(A)</t>
    <rPh sb="0" eb="2">
      <t>キソ</t>
    </rPh>
    <rPh sb="7" eb="10">
      <t>ダンメンセキ</t>
    </rPh>
    <phoneticPr fontId="2"/>
  </si>
  <si>
    <r>
      <t>cm</t>
    </r>
    <r>
      <rPr>
        <vertAlign val="superscript"/>
        <sz val="11"/>
        <rFont val="ＭＳ Ｐゴシック"/>
        <family val="3"/>
        <charset val="128"/>
      </rPr>
      <t>2</t>
    </r>
    <phoneticPr fontId="2"/>
  </si>
  <si>
    <t>短期許容応力度(引張)(ft)</t>
    <rPh sb="8" eb="10">
      <t>ヒッパリ</t>
    </rPh>
    <phoneticPr fontId="2"/>
  </si>
  <si>
    <t>短期許容応力度(せん断)(fs)</t>
    <rPh sb="10" eb="11">
      <t>ダン</t>
    </rPh>
    <phoneticPr fontId="2"/>
  </si>
  <si>
    <t>条件確認※下記以外は不可！</t>
    <rPh sb="0" eb="2">
      <t>ジョウケン</t>
    </rPh>
    <rPh sb="2" eb="4">
      <t>カクニン</t>
    </rPh>
    <rPh sb="5" eb="7">
      <t>カキ</t>
    </rPh>
    <rPh sb="7" eb="9">
      <t>イガイ</t>
    </rPh>
    <rPh sb="10" eb="12">
      <t>フカ</t>
    </rPh>
    <phoneticPr fontId="2"/>
  </si>
  <si>
    <t>地域係数はよく確認。</t>
    <rPh sb="0" eb="2">
      <t>チイキ</t>
    </rPh>
    <rPh sb="2" eb="4">
      <t>ケイスウ</t>
    </rPh>
    <rPh sb="7" eb="9">
      <t>カクニン</t>
    </rPh>
    <phoneticPr fontId="2"/>
  </si>
  <si>
    <t>短形断面</t>
    <rPh sb="0" eb="1">
      <t>タン</t>
    </rPh>
    <rPh sb="1" eb="2">
      <t>ガタ</t>
    </rPh>
    <rPh sb="2" eb="4">
      <t>ダンメン</t>
    </rPh>
    <phoneticPr fontId="2"/>
  </si>
  <si>
    <t>基礎ﾎﾞﾙﾄの片側本数(nｔ)</t>
    <rPh sb="0" eb="2">
      <t>キソ</t>
    </rPh>
    <rPh sb="7" eb="9">
      <t>カタガワ</t>
    </rPh>
    <rPh sb="9" eb="11">
      <t>ホンスウ</t>
    </rPh>
    <phoneticPr fontId="2"/>
  </si>
  <si>
    <t>ケミカルアンカー</t>
    <phoneticPr fontId="2"/>
  </si>
  <si>
    <t>SS400</t>
    <phoneticPr fontId="2"/>
  </si>
  <si>
    <t>ステンレス</t>
    <phoneticPr fontId="2"/>
  </si>
  <si>
    <t>基礎ﾎﾞﾙﾄの埋込長さ(L)</t>
    <rPh sb="0" eb="2">
      <t>キソ</t>
    </rPh>
    <rPh sb="7" eb="8">
      <t>コミ</t>
    </rPh>
    <rPh sb="8" eb="10">
      <t>ナガサ</t>
    </rPh>
    <phoneticPr fontId="2"/>
  </si>
  <si>
    <t>箱外周～基礎縁距離(A)</t>
    <rPh sb="0" eb="1">
      <t>ハコ</t>
    </rPh>
    <rPh sb="1" eb="3">
      <t>ガイシュウ</t>
    </rPh>
    <rPh sb="4" eb="6">
      <t>キソ</t>
    </rPh>
    <rPh sb="6" eb="7">
      <t>エン</t>
    </rPh>
    <rPh sb="7" eb="9">
      <t>キョリ</t>
    </rPh>
    <phoneticPr fontId="2"/>
  </si>
  <si>
    <t>耐震クラスS</t>
    <rPh sb="0" eb="2">
      <t>タイシン</t>
    </rPh>
    <phoneticPr fontId="2"/>
  </si>
  <si>
    <t>耐震クラスA</t>
    <rPh sb="0" eb="2">
      <t>タイシン</t>
    </rPh>
    <phoneticPr fontId="2"/>
  </si>
  <si>
    <t>耐震クラスB</t>
    <rPh sb="0" eb="2">
      <t>タイシン</t>
    </rPh>
    <phoneticPr fontId="2"/>
  </si>
  <si>
    <t>1.0
(1.5)</t>
    <phoneticPr fontId="2"/>
  </si>
  <si>
    <t>0.6
(1.0)</t>
    <phoneticPr fontId="2"/>
  </si>
  <si>
    <t>0.4
(0.6)</t>
    <phoneticPr fontId="2"/>
  </si>
  <si>
    <t>地階、1階、上層階に該当しない階は全て中間階</t>
    <rPh sb="0" eb="2">
      <t>チカイ</t>
    </rPh>
    <rPh sb="4" eb="5">
      <t>カイ</t>
    </rPh>
    <rPh sb="6" eb="8">
      <t>ジョウソウ</t>
    </rPh>
    <rPh sb="8" eb="9">
      <t>カイ</t>
    </rPh>
    <rPh sb="10" eb="12">
      <t>ガイトウ</t>
    </rPh>
    <rPh sb="15" eb="16">
      <t>カイ</t>
    </rPh>
    <rPh sb="17" eb="18">
      <t>スベ</t>
    </rPh>
    <rPh sb="19" eb="21">
      <t>チュウカン</t>
    </rPh>
    <rPh sb="21" eb="22">
      <t>カイ</t>
    </rPh>
    <phoneticPr fontId="2"/>
  </si>
  <si>
    <t>上記許容応力はネジ谷径断面を評価してある。</t>
    <rPh sb="0" eb="2">
      <t>ジョウキ</t>
    </rPh>
    <rPh sb="2" eb="4">
      <t>キョヨウ</t>
    </rPh>
    <rPh sb="4" eb="6">
      <t>オウリョク</t>
    </rPh>
    <rPh sb="9" eb="10">
      <t>タニ</t>
    </rPh>
    <rPh sb="10" eb="11">
      <t>ケイ</t>
    </rPh>
    <rPh sb="11" eb="13">
      <t>ダンメン</t>
    </rPh>
    <rPh sb="14" eb="16">
      <t>ヒョウカ</t>
    </rPh>
    <phoneticPr fontId="2"/>
  </si>
  <si>
    <r>
      <t>またFc</t>
    </r>
    <r>
      <rPr>
        <vertAlign val="subscript"/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　≦　Fc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　であるから、</t>
    </r>
    <phoneticPr fontId="2"/>
  </si>
  <si>
    <t>充填ﾓﾙﾀﾙ設計基準強度(Fc)</t>
    <phoneticPr fontId="2"/>
  </si>
  <si>
    <t>L、LA形基礎ﾎﾞﾙﾄの引抜について</t>
    <rPh sb="4" eb="5">
      <t>カタ</t>
    </rPh>
    <rPh sb="5" eb="7">
      <t>キソ</t>
    </rPh>
    <rPh sb="12" eb="13">
      <t>ヒ</t>
    </rPh>
    <rPh sb="13" eb="14">
      <t>ヌ</t>
    </rPh>
    <phoneticPr fontId="2"/>
  </si>
  <si>
    <t>J、JA形基礎ﾎﾞﾙﾄの引抜について</t>
    <rPh sb="4" eb="5">
      <t>カタ</t>
    </rPh>
    <rPh sb="5" eb="7">
      <t>キソ</t>
    </rPh>
    <rPh sb="12" eb="13">
      <t>ヒ</t>
    </rPh>
    <rPh sb="13" eb="14">
      <t>ヌ</t>
    </rPh>
    <phoneticPr fontId="2"/>
  </si>
  <si>
    <t>基礎ﾎﾞﾙﾄ中心～基礎辺部 （C）</t>
    <rPh sb="0" eb="2">
      <t>キソ</t>
    </rPh>
    <rPh sb="5" eb="7">
      <t>チュウシン</t>
    </rPh>
    <rPh sb="7" eb="8">
      <t>～</t>
    </rPh>
    <rPh sb="8" eb="10">
      <t>キソ</t>
    </rPh>
    <rPh sb="10" eb="11">
      <t>ヘン</t>
    </rPh>
    <rPh sb="11" eb="12">
      <t>ブ</t>
    </rPh>
    <rPh sb="12" eb="13">
      <t>　</t>
    </rPh>
    <phoneticPr fontId="2"/>
  </si>
  <si>
    <t>2～6階では最上階</t>
    <rPh sb="3" eb="4">
      <t>カイ</t>
    </rPh>
    <phoneticPr fontId="2"/>
  </si>
  <si>
    <t>7～9階建は上の2層</t>
    <rPh sb="3" eb="4">
      <t>カイ</t>
    </rPh>
    <rPh sb="4" eb="5">
      <t>ダ</t>
    </rPh>
    <phoneticPr fontId="2"/>
  </si>
  <si>
    <t>10～12階建は上の3層</t>
    <rPh sb="5" eb="6">
      <t>カイ</t>
    </rPh>
    <rPh sb="6" eb="7">
      <t>ダ</t>
    </rPh>
    <phoneticPr fontId="2"/>
  </si>
  <si>
    <t>13階以上は上の4層</t>
    <rPh sb="2" eb="3">
      <t>カイ</t>
    </rPh>
    <rPh sb="3" eb="5">
      <t>イジョウ</t>
    </rPh>
    <phoneticPr fontId="2"/>
  </si>
  <si>
    <t>ボルト直径を大きくする。</t>
    <rPh sb="3" eb="5">
      <t>チョッケイ</t>
    </rPh>
    <rPh sb="6" eb="7">
      <t>オオ</t>
    </rPh>
    <phoneticPr fontId="2"/>
  </si>
  <si>
    <t>ボルト直径を大きくする。
もしくは本数を増やす。</t>
    <rPh sb="3" eb="5">
      <t>チョッケイ</t>
    </rPh>
    <rPh sb="6" eb="7">
      <t>オオ</t>
    </rPh>
    <rPh sb="17" eb="19">
      <t>ホンスウ</t>
    </rPh>
    <rPh sb="20" eb="21">
      <t>フ</t>
    </rPh>
    <phoneticPr fontId="2"/>
  </si>
  <si>
    <t>Rb(基礎ﾎﾞﾙﾄにかかる引抜力)</t>
    <phoneticPr fontId="2"/>
  </si>
  <si>
    <t>計算終了</t>
    <rPh sb="0" eb="2">
      <t>ケイサン</t>
    </rPh>
    <rPh sb="2" eb="4">
      <t>シュウリョウ</t>
    </rPh>
    <phoneticPr fontId="2"/>
  </si>
  <si>
    <t>埋め込み深さを深くする。</t>
    <rPh sb="0" eb="1">
      <t>ウ</t>
    </rPh>
    <rPh sb="2" eb="3">
      <t>コ</t>
    </rPh>
    <rPh sb="4" eb="5">
      <t>フカ</t>
    </rPh>
    <rPh sb="7" eb="8">
      <t>フカ</t>
    </rPh>
    <phoneticPr fontId="2"/>
  </si>
  <si>
    <t>No</t>
    <phoneticPr fontId="2"/>
  </si>
  <si>
    <t>Yes</t>
    <phoneticPr fontId="2"/>
  </si>
  <si>
    <t>+</t>
    <phoneticPr fontId="2"/>
  </si>
  <si>
    <t>設置階の決定（2項)</t>
    <rPh sb="0" eb="2">
      <t>セッチ</t>
    </rPh>
    <rPh sb="2" eb="3">
      <t>カイ</t>
    </rPh>
    <rPh sb="4" eb="6">
      <t>ケッテイ</t>
    </rPh>
    <rPh sb="8" eb="9">
      <t>コウ</t>
    </rPh>
    <phoneticPr fontId="2"/>
  </si>
  <si>
    <t>防振装置の有無の決定（2項)</t>
    <rPh sb="0" eb="2">
      <t>ボウシン</t>
    </rPh>
    <rPh sb="2" eb="4">
      <t>ソウチ</t>
    </rPh>
    <rPh sb="5" eb="7">
      <t>ウム</t>
    </rPh>
    <rPh sb="8" eb="10">
      <t>ケッテイ</t>
    </rPh>
    <phoneticPr fontId="2"/>
  </si>
  <si>
    <t>機器の重要度の決定（2項)</t>
    <rPh sb="0" eb="2">
      <t>キキ</t>
    </rPh>
    <rPh sb="3" eb="6">
      <t>ジュウヨウド</t>
    </rPh>
    <rPh sb="7" eb="9">
      <t>ケッテイ</t>
    </rPh>
    <phoneticPr fontId="2"/>
  </si>
  <si>
    <t>設計用標準震度の決定（2項)</t>
    <rPh sb="0" eb="3">
      <t>セッケイヨウ</t>
    </rPh>
    <rPh sb="3" eb="5">
      <t>ヒョウジュン</t>
    </rPh>
    <rPh sb="5" eb="7">
      <t>シンド</t>
    </rPh>
    <rPh sb="8" eb="10">
      <t>ケッテイ</t>
    </rPh>
    <phoneticPr fontId="2"/>
  </si>
  <si>
    <t>地域係数の決定(別紙)（2項)</t>
    <rPh sb="0" eb="2">
      <t>チイキ</t>
    </rPh>
    <rPh sb="2" eb="4">
      <t>ケイスウ</t>
    </rPh>
    <rPh sb="5" eb="7">
      <t>ケッテイ</t>
    </rPh>
    <rPh sb="8" eb="10">
      <t>ベッシ</t>
    </rPh>
    <phoneticPr fontId="2"/>
  </si>
  <si>
    <t>基礎の種類、アンカーボルト種類及び径の仮定(3項)</t>
    <rPh sb="0" eb="2">
      <t>キソ</t>
    </rPh>
    <rPh sb="3" eb="5">
      <t>シュルイ</t>
    </rPh>
    <rPh sb="13" eb="15">
      <t>シュルイ</t>
    </rPh>
    <rPh sb="15" eb="16">
      <t>オヨ</t>
    </rPh>
    <rPh sb="17" eb="18">
      <t>ケイ</t>
    </rPh>
    <rPh sb="19" eb="21">
      <t>カテイ</t>
    </rPh>
    <rPh sb="23" eb="24">
      <t>コウ</t>
    </rPh>
    <phoneticPr fontId="2"/>
  </si>
  <si>
    <t>Rbの計算(6項)</t>
    <rPh sb="3" eb="5">
      <t>ケイサン</t>
    </rPh>
    <phoneticPr fontId="2"/>
  </si>
  <si>
    <r>
      <t xml:space="preserve">τ&lt;fs(7項)
</t>
    </r>
    <r>
      <rPr>
        <sz val="6"/>
        <rFont val="ＭＳ Ｐゴシック"/>
        <family val="3"/>
        <charset val="128"/>
      </rPr>
      <t>基礎ﾎﾞﾙﾄにかかるせん断応力&lt;短期許容応力度</t>
    </r>
    <phoneticPr fontId="2"/>
  </si>
  <si>
    <r>
      <t xml:space="preserve">σ&lt;ft(8項)
</t>
    </r>
    <r>
      <rPr>
        <sz val="6"/>
        <rFont val="ＭＳ Ｐゴシック"/>
        <family val="3"/>
        <charset val="128"/>
      </rPr>
      <t>基礎ﾎﾞﾙﾄにかかる引張応力&lt;短期許容応力度</t>
    </r>
    <phoneticPr fontId="2"/>
  </si>
  <si>
    <r>
      <t xml:space="preserve">Rb&lt;Ta(9項)
</t>
    </r>
    <r>
      <rPr>
        <sz val="6"/>
        <rFont val="ＭＳ Ｐゴシック"/>
        <family val="3"/>
        <charset val="128"/>
      </rPr>
      <t>基礎ﾎﾞﾙﾄにかかる引抜力&lt;短期許容引抜荷重</t>
    </r>
    <phoneticPr fontId="2"/>
  </si>
  <si>
    <t>アンカーボルトの選定フロー</t>
    <rPh sb="8" eb="10">
      <t>センテイ</t>
    </rPh>
    <phoneticPr fontId="2"/>
  </si>
  <si>
    <t>対応基礎種、ボルト種類</t>
    <rPh sb="0" eb="2">
      <t>タイオウ</t>
    </rPh>
    <rPh sb="2" eb="4">
      <t>キソ</t>
    </rPh>
    <rPh sb="4" eb="5">
      <t>タネ</t>
    </rPh>
    <rPh sb="9" eb="11">
      <t>シュルイ</t>
    </rPh>
    <phoneticPr fontId="2"/>
  </si>
  <si>
    <t>短径断面</t>
    <rPh sb="0" eb="2">
      <t>タンケイ</t>
    </rPh>
    <rPh sb="2" eb="4">
      <t>ダンメン</t>
    </rPh>
    <phoneticPr fontId="2"/>
  </si>
  <si>
    <t>箱抜き</t>
    <rPh sb="0" eb="2">
      <t>ハコヌ</t>
    </rPh>
    <phoneticPr fontId="2"/>
  </si>
  <si>
    <t>L,LA</t>
    <phoneticPr fontId="2"/>
  </si>
  <si>
    <t>J,JA</t>
    <phoneticPr fontId="2"/>
  </si>
  <si>
    <t>埋め込み</t>
    <rPh sb="0" eb="1">
      <t>ウ</t>
    </rPh>
    <rPh sb="2" eb="3">
      <t>コ</t>
    </rPh>
    <phoneticPr fontId="2"/>
  </si>
  <si>
    <t>円径断面</t>
    <rPh sb="0" eb="1">
      <t>エン</t>
    </rPh>
    <rPh sb="1" eb="2">
      <t>ケイ</t>
    </rPh>
    <rPh sb="2" eb="4">
      <t>ダンメン</t>
    </rPh>
    <phoneticPr fontId="2"/>
  </si>
  <si>
    <t>ケミカル</t>
    <phoneticPr fontId="2"/>
  </si>
  <si>
    <t>天井取付、壁面取付は未対応</t>
    <rPh sb="0" eb="2">
      <t>テンジョウ</t>
    </rPh>
    <rPh sb="2" eb="4">
      <t>トリツケ</t>
    </rPh>
    <rPh sb="5" eb="7">
      <t>ヘキメン</t>
    </rPh>
    <rPh sb="7" eb="9">
      <t>トリツケ</t>
    </rPh>
    <rPh sb="10" eb="13">
      <t>ミタイオウ</t>
    </rPh>
    <phoneticPr fontId="2"/>
  </si>
  <si>
    <t>水槽</t>
    <rPh sb="0" eb="2">
      <t>スイソウ</t>
    </rPh>
    <phoneticPr fontId="2"/>
  </si>
  <si>
    <t>水槽以外</t>
    <rPh sb="0" eb="2">
      <t>スイソウ</t>
    </rPh>
    <rPh sb="2" eb="4">
      <t>イガイ</t>
    </rPh>
    <phoneticPr fontId="2"/>
  </si>
  <si>
    <t>設置物</t>
    <rPh sb="0" eb="2">
      <t>セッチ</t>
    </rPh>
    <rPh sb="2" eb="3">
      <t>ブツ</t>
    </rPh>
    <phoneticPr fontId="2"/>
  </si>
  <si>
    <r>
      <t>設計用鉛直震度(K</t>
    </r>
    <r>
      <rPr>
        <sz val="8"/>
        <rFont val="ＭＳ Ｐゴシック"/>
        <family val="3"/>
        <charset val="128"/>
      </rPr>
      <t>V</t>
    </r>
    <r>
      <rPr>
        <sz val="11"/>
        <rFont val="ＭＳ Ｐゴシック"/>
        <family val="3"/>
        <charset val="128"/>
      </rPr>
      <t>)(KH/2)</t>
    </r>
    <phoneticPr fontId="2"/>
  </si>
  <si>
    <t>設計震度の決定</t>
    <rPh sb="0" eb="2">
      <t>セッケイ</t>
    </rPh>
    <rPh sb="2" eb="4">
      <t>シンド</t>
    </rPh>
    <rPh sb="5" eb="7">
      <t>ケッテイ</t>
    </rPh>
    <phoneticPr fontId="2"/>
  </si>
  <si>
    <t>設計条件の決定</t>
    <rPh sb="0" eb="2">
      <t>セッケイ</t>
    </rPh>
    <rPh sb="2" eb="4">
      <t>ジョウケン</t>
    </rPh>
    <rPh sb="5" eb="7">
      <t>ケッテイ</t>
    </rPh>
    <phoneticPr fontId="2"/>
  </si>
  <si>
    <t>各種計算</t>
    <rPh sb="0" eb="2">
      <t>カクシュ</t>
    </rPh>
    <rPh sb="2" eb="4">
      <t>ケイサン</t>
    </rPh>
    <phoneticPr fontId="2"/>
  </si>
  <si>
    <t>設計鉛直地震力(Fv)(Fv=Kv×W)</t>
    <rPh sb="0" eb="2">
      <t>セッケイ</t>
    </rPh>
    <rPh sb="2" eb="4">
      <t>エンチョク</t>
    </rPh>
    <rPh sb="4" eb="6">
      <t>ジシン</t>
    </rPh>
    <rPh sb="6" eb="7">
      <t>リョク</t>
    </rPh>
    <phoneticPr fontId="2"/>
  </si>
  <si>
    <t>基礎ボルトにかかる引抜力(Rb )</t>
    <rPh sb="0" eb="2">
      <t>キソ</t>
    </rPh>
    <rPh sb="9" eb="10">
      <t>ヒ</t>
    </rPh>
    <rPh sb="10" eb="11">
      <t>ヌ</t>
    </rPh>
    <rPh sb="11" eb="12">
      <t>リョク</t>
    </rPh>
    <phoneticPr fontId="2"/>
  </si>
  <si>
    <t>基礎ﾎﾞﾙﾄ間距離（l)</t>
    <rPh sb="0" eb="2">
      <t>キソ</t>
    </rPh>
    <rPh sb="6" eb="8">
      <t>キョリ</t>
    </rPh>
    <rPh sb="8" eb="9">
      <t>（</t>
    </rPh>
    <phoneticPr fontId="2"/>
  </si>
  <si>
    <r>
      <t>基礎ﾎﾞﾙﾄ～重心距離(l</t>
    </r>
    <r>
      <rPr>
        <sz val="8"/>
        <rFont val="ＭＳ Ｐゴシック"/>
        <family val="3"/>
        <charset val="128"/>
      </rPr>
      <t>G</t>
    </r>
    <r>
      <rPr>
        <sz val="11"/>
        <rFont val="ＭＳ Ｐゴシック"/>
        <family val="3"/>
        <charset val="128"/>
      </rPr>
      <t>)</t>
    </r>
    <rPh sb="0" eb="2">
      <t>キソ</t>
    </rPh>
    <rPh sb="6" eb="8">
      <t>ジュウシン</t>
    </rPh>
    <rPh sb="8" eb="10">
      <t>キョリ</t>
    </rPh>
    <rPh sb="10" eb="11">
      <t>（</t>
    </rPh>
    <phoneticPr fontId="2"/>
  </si>
  <si>
    <t>設計水平地震力(Fh)（Fh=Kh×W)</t>
    <phoneticPr fontId="2"/>
  </si>
  <si>
    <t>設計用水平震度(Kh)(Z×KS)</t>
    <phoneticPr fontId="2"/>
  </si>
  <si>
    <t>基礎ﾎﾞﾙﾄにかかるせん断応力(τ)</t>
    <rPh sb="0" eb="2">
      <t>キソ</t>
    </rPh>
    <rPh sb="12" eb="13">
      <t>オウ</t>
    </rPh>
    <rPh sb="13" eb="14">
      <t>オウ</t>
    </rPh>
    <rPh sb="14" eb="15">
      <t>リョク</t>
    </rPh>
    <phoneticPr fontId="2"/>
  </si>
  <si>
    <t>基礎ﾎﾞﾙﾄにかかる引張応力(σ)</t>
    <rPh sb="0" eb="2">
      <t>キソ</t>
    </rPh>
    <rPh sb="10" eb="11">
      <t>ヒ</t>
    </rPh>
    <rPh sb="11" eb="12">
      <t>ハ</t>
    </rPh>
    <rPh sb="12" eb="13">
      <t>オウ</t>
    </rPh>
    <rPh sb="13" eb="14">
      <t>リョク</t>
    </rPh>
    <phoneticPr fontId="2"/>
  </si>
  <si>
    <t>鉄筋のコンクリートに対する短期許容付着応力度(fc)</t>
    <rPh sb="0" eb="2">
      <t>テッキン</t>
    </rPh>
    <rPh sb="10" eb="11">
      <t>タイ</t>
    </rPh>
    <rPh sb="13" eb="15">
      <t>タンキ</t>
    </rPh>
    <rPh sb="15" eb="17">
      <t>キョヨウ</t>
    </rPh>
    <rPh sb="17" eb="19">
      <t>フチャク</t>
    </rPh>
    <rPh sb="19" eb="21">
      <t>オウリョク</t>
    </rPh>
    <rPh sb="21" eb="22">
      <t>ド</t>
    </rPh>
    <phoneticPr fontId="2"/>
  </si>
  <si>
    <t>箱抜式の箱寸法(W')</t>
    <rPh sb="0" eb="1">
      <t>ハコ</t>
    </rPh>
    <rPh sb="1" eb="2">
      <t>ヌキ</t>
    </rPh>
    <rPh sb="2" eb="3">
      <t>シキ</t>
    </rPh>
    <rPh sb="4" eb="5">
      <t>ハコ</t>
    </rPh>
    <rPh sb="5" eb="7">
      <t>スンポウ</t>
    </rPh>
    <phoneticPr fontId="2"/>
  </si>
  <si>
    <t>ゆえに短期引張許容引張荷重は</t>
    <rPh sb="3" eb="5">
      <t>タンキ</t>
    </rPh>
    <rPh sb="5" eb="7">
      <t>ヒッパリ</t>
    </rPh>
    <rPh sb="7" eb="9">
      <t>キョヨウ</t>
    </rPh>
    <rPh sb="9" eb="11">
      <t>ヒッパリ</t>
    </rPh>
    <rPh sb="11" eb="13">
      <t>カジュウ</t>
    </rPh>
    <phoneticPr fontId="2"/>
  </si>
  <si>
    <t>fc≦0.2なのでｆｃは</t>
    <phoneticPr fontId="2"/>
  </si>
  <si>
    <t>引張 とせん断を同時に受けるﾎﾞﾙﾄの許容応力度(fts)(1.4×ft-1.6×τ)</t>
    <phoneticPr fontId="2"/>
  </si>
  <si>
    <t>kN/cm2</t>
    <phoneticPr fontId="2"/>
  </si>
  <si>
    <t>(kN/cm2)</t>
    <phoneticPr fontId="2"/>
  </si>
  <si>
    <t>(kg)</t>
    <phoneticPr fontId="2"/>
  </si>
  <si>
    <t>(kg/cm2)</t>
    <phoneticPr fontId="2"/>
  </si>
  <si>
    <t>(kN/cm2)</t>
    <phoneticPr fontId="2"/>
  </si>
  <si>
    <t>アンカーボルト、耐震強度計算書</t>
    <rPh sb="8" eb="10">
      <t>タイシン</t>
    </rPh>
    <rPh sb="10" eb="12">
      <t>キョウド</t>
    </rPh>
    <rPh sb="12" eb="14">
      <t>ケイサン</t>
    </rPh>
    <rPh sb="14" eb="15">
      <t>ショ</t>
    </rPh>
    <phoneticPr fontId="2"/>
  </si>
  <si>
    <t>作成日：</t>
    <rPh sb="0" eb="3">
      <t>サクセイビ</t>
    </rPh>
    <phoneticPr fontId="2"/>
  </si>
  <si>
    <t>図書番号：</t>
    <rPh sb="0" eb="2">
      <t>トショ</t>
    </rPh>
    <rPh sb="2" eb="4">
      <t>バンゴウ</t>
    </rPh>
    <phoneticPr fontId="2"/>
  </si>
  <si>
    <t>審査</t>
    <rPh sb="0" eb="2">
      <t>シンサ</t>
    </rPh>
    <phoneticPr fontId="2"/>
  </si>
  <si>
    <t>塔槽名：</t>
    <phoneticPr fontId="2"/>
  </si>
  <si>
    <t>SS400</t>
    <phoneticPr fontId="2"/>
  </si>
  <si>
    <t>ステンレス</t>
    <phoneticPr fontId="2"/>
  </si>
  <si>
    <t>承認</t>
    <rPh sb="0" eb="1">
      <t>ウケタマワ</t>
    </rPh>
    <rPh sb="1" eb="2">
      <t>ニン</t>
    </rPh>
    <phoneticPr fontId="2"/>
  </si>
  <si>
    <t>作成</t>
    <rPh sb="0" eb="1">
      <t>サク</t>
    </rPh>
    <rPh sb="1" eb="2">
      <t>シゲル</t>
    </rPh>
    <phoneticPr fontId="2"/>
  </si>
  <si>
    <t>箱抜式LA形</t>
  </si>
  <si>
    <t>箱抜式L形</t>
    <phoneticPr fontId="2"/>
  </si>
  <si>
    <t>短期許容引張荷重(Ta)</t>
    <rPh sb="0" eb="2">
      <t>タンキ</t>
    </rPh>
    <rPh sb="2" eb="4">
      <t>キョヨウ</t>
    </rPh>
    <rPh sb="4" eb="6">
      <t>ヒッパリ</t>
    </rPh>
    <rPh sb="6" eb="8">
      <t>カジュウ</t>
    </rPh>
    <phoneticPr fontId="2"/>
  </si>
  <si>
    <t>短期許容引張荷重(Ta2)</t>
    <rPh sb="0" eb="2">
      <t>タンキ</t>
    </rPh>
    <rPh sb="2" eb="4">
      <t>キョヨウ</t>
    </rPh>
    <rPh sb="4" eb="6">
      <t>ヒッパリ</t>
    </rPh>
    <rPh sb="6" eb="8">
      <t>カジュウ</t>
    </rPh>
    <phoneticPr fontId="2"/>
  </si>
  <si>
    <t>箱抜式JA形</t>
    <phoneticPr fontId="2"/>
  </si>
  <si>
    <t>箱抜式J形</t>
    <phoneticPr fontId="2"/>
  </si>
  <si>
    <t>埋め込み式JA形</t>
    <rPh sb="0" eb="1">
      <t>ウ</t>
    </rPh>
    <rPh sb="2" eb="3">
      <t>コ</t>
    </rPh>
    <phoneticPr fontId="2"/>
  </si>
  <si>
    <t>埋め込み式J形</t>
    <rPh sb="0" eb="1">
      <t>ウ</t>
    </rPh>
    <rPh sb="2" eb="3">
      <t>コ</t>
    </rPh>
    <phoneticPr fontId="2"/>
  </si>
  <si>
    <t>埋め込み式LA形</t>
    <rPh sb="0" eb="1">
      <t>ウ</t>
    </rPh>
    <rPh sb="2" eb="3">
      <t>コ</t>
    </rPh>
    <phoneticPr fontId="2"/>
  </si>
  <si>
    <t>埋め込み式L形</t>
    <rPh sb="0" eb="1">
      <t>ウ</t>
    </rPh>
    <rPh sb="2" eb="3">
      <t>コ</t>
    </rPh>
    <phoneticPr fontId="2"/>
  </si>
  <si>
    <t>fc≦0.203</t>
    <phoneticPr fontId="2"/>
  </si>
  <si>
    <t>短期許容引張荷重(Ta)(π×d×L×ｆｃ)</t>
    <rPh sb="0" eb="2">
      <t>タンキ</t>
    </rPh>
    <rPh sb="2" eb="4">
      <t>キョヨウ</t>
    </rPh>
    <rPh sb="4" eb="6">
      <t>ヒッパリ</t>
    </rPh>
    <rPh sb="6" eb="8">
      <t>カジュウ</t>
    </rPh>
    <phoneticPr fontId="2"/>
  </si>
  <si>
    <t>短期許容引張荷重(Ta)(6π×L×L×P)</t>
    <rPh sb="0" eb="2">
      <t>タンキ</t>
    </rPh>
    <rPh sb="2" eb="4">
      <t>キョヨウ</t>
    </rPh>
    <rPh sb="4" eb="6">
      <t>ヒッパリ</t>
    </rPh>
    <rPh sb="6" eb="8">
      <t>カジュウ</t>
    </rPh>
    <phoneticPr fontId="2"/>
  </si>
  <si>
    <t>補正係数(P)</t>
    <rPh sb="0" eb="2">
      <t>ホセイ</t>
    </rPh>
    <rPh sb="2" eb="4">
      <t>ケイスウ</t>
    </rPh>
    <phoneticPr fontId="2"/>
  </si>
  <si>
    <t>充填ﾓﾙﾀﾙ設計基準強度(Fc)</t>
    <phoneticPr fontId="2"/>
  </si>
  <si>
    <t>円形断面のﾎﾞﾙﾄｽﾊﾟﾝ(D)</t>
    <rPh sb="0" eb="2">
      <t>エンケイ</t>
    </rPh>
    <rPh sb="2" eb="4">
      <t>ダンメン</t>
    </rPh>
    <phoneticPr fontId="2"/>
  </si>
  <si>
    <t>(kg/本)</t>
    <rPh sb="4" eb="5">
      <t>ホン</t>
    </rPh>
    <phoneticPr fontId="2"/>
  </si>
  <si>
    <t>箱抜き式LA形</t>
    <rPh sb="0" eb="2">
      <t>ハコヌ</t>
    </rPh>
    <rPh sb="3" eb="4">
      <t>シキ</t>
    </rPh>
    <phoneticPr fontId="2"/>
  </si>
  <si>
    <t>箱抜き式L形</t>
    <rPh sb="0" eb="2">
      <t>ハコヌ</t>
    </rPh>
    <phoneticPr fontId="2"/>
  </si>
  <si>
    <t>箱抜き式JA形</t>
    <rPh sb="0" eb="2">
      <t>ハコヌ</t>
    </rPh>
    <rPh sb="3" eb="4">
      <t>シキ</t>
    </rPh>
    <phoneticPr fontId="2"/>
  </si>
  <si>
    <t>箱抜き式J形</t>
    <rPh sb="0" eb="2">
      <t>ハコヌ</t>
    </rPh>
    <phoneticPr fontId="2"/>
  </si>
  <si>
    <t>埋め込み式JA形</t>
    <rPh sb="0" eb="1">
      <t>ウ</t>
    </rPh>
    <rPh sb="2" eb="3">
      <t>コ</t>
    </rPh>
    <rPh sb="4" eb="5">
      <t>シキ</t>
    </rPh>
    <phoneticPr fontId="2"/>
  </si>
  <si>
    <t>埋め込み式J形</t>
    <rPh sb="0" eb="1">
      <t>ウ</t>
    </rPh>
    <rPh sb="2" eb="3">
      <t>コ</t>
    </rPh>
    <rPh sb="4" eb="5">
      <t>シキ</t>
    </rPh>
    <phoneticPr fontId="2"/>
  </si>
  <si>
    <t>引抜強度(基礎隅角部、辺部への打設を考慮しない場合)</t>
    <phoneticPr fontId="2"/>
  </si>
  <si>
    <t>重量(W)</t>
    <rPh sb="0" eb="1">
      <t>ジュウ</t>
    </rPh>
    <rPh sb="1" eb="2">
      <t>リョウ</t>
    </rPh>
    <phoneticPr fontId="2"/>
  </si>
  <si>
    <t>ｺﾝｸﾘｰﾄの穿孔径(d2)</t>
    <rPh sb="7" eb="9">
      <t>センコウ</t>
    </rPh>
    <rPh sb="9" eb="10">
      <t>ケイ</t>
    </rPh>
    <phoneticPr fontId="2"/>
  </si>
  <si>
    <t>周囲ｺﾝｸﾘｰﾄ設計基準強度(Fc)</t>
    <phoneticPr fontId="2"/>
  </si>
  <si>
    <t>ケミカルアンカー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</si>
</sst>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#,##0.0;[Red]\-#,##0.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" fillId="0" borderId="0"/>
  </cellStyleXfs>
  <cellXfs count="1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2" xfId="0" applyBorder="1" applyAlignment="1">
      <alignment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 vertical="center" shrinkToFit="1"/>
    </xf>
    <xf numFmtId="0" fontId="4" fillId="0" borderId="0" xfId="0" applyFont="1"/>
    <xf numFmtId="177" fontId="0" fillId="0" borderId="0" xfId="0" applyNumberFormat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 wrapText="1"/>
    </xf>
    <xf numFmtId="177" fontId="0" fillId="0" borderId="2" xfId="0" applyNumberForma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shrinkToFit="1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8" fillId="0" borderId="3" xfId="0" applyFont="1" applyBorder="1" applyAlignment="1" applyProtection="1">
      <alignment horizontal="center" vertical="center" shrinkToFit="1"/>
    </xf>
    <xf numFmtId="0" fontId="18" fillId="0" borderId="1" xfId="0" applyFont="1" applyBorder="1" applyAlignment="1" applyProtection="1">
      <alignment horizontal="center" vertical="center" shrinkToFit="1"/>
    </xf>
    <xf numFmtId="0" fontId="18" fillId="0" borderId="4" xfId="0" applyFont="1" applyBorder="1" applyAlignment="1" applyProtection="1">
      <alignment horizontal="center" vertical="center" shrinkToFit="1"/>
    </xf>
    <xf numFmtId="0" fontId="17" fillId="0" borderId="7" xfId="0" applyFont="1" applyFill="1" applyBorder="1" applyAlignment="1" applyProtection="1">
      <alignment horizontal="center"/>
    </xf>
    <xf numFmtId="0" fontId="17" fillId="0" borderId="8" xfId="0" applyFont="1" applyFill="1" applyBorder="1" applyAlignment="1" applyProtection="1">
      <alignment horizontal="center"/>
    </xf>
    <xf numFmtId="0" fontId="17" fillId="0" borderId="9" xfId="0" applyFont="1" applyFill="1" applyBorder="1" applyAlignment="1" applyProtection="1">
      <alignment horizontal="center"/>
    </xf>
    <xf numFmtId="0" fontId="17" fillId="0" borderId="13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178" fontId="1" fillId="2" borderId="2" xfId="1" applyNumberFormat="1" applyFill="1" applyBorder="1" applyAlignment="1">
      <alignment horizontal="center" vertical="center"/>
    </xf>
    <xf numFmtId="40" fontId="1" fillId="2" borderId="2" xfId="1" applyNumberFormat="1" applyFill="1" applyBorder="1" applyAlignment="1">
      <alignment horizontal="center" vertical="center"/>
    </xf>
    <xf numFmtId="178" fontId="8" fillId="0" borderId="2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right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176" fontId="0" fillId="2" borderId="2" xfId="0" applyNumberForma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</cellXfs>
  <cellStyles count="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  <cellStyle name="標準 4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jpeg"/><Relationship Id="rId1" Type="http://schemas.openxmlformats.org/officeDocument/2006/relationships/image" Target="../media/image14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jpeg"/><Relationship Id="rId1" Type="http://schemas.openxmlformats.org/officeDocument/2006/relationships/image" Target="../media/image16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0</xdr:rowOff>
    </xdr:from>
    <xdr:to>
      <xdr:col>19</xdr:col>
      <xdr:colOff>0</xdr:colOff>
      <xdr:row>8</xdr:row>
      <xdr:rowOff>0</xdr:rowOff>
    </xdr:to>
    <xdr:cxnSp macro="">
      <xdr:nvCxnSpPr>
        <xdr:cNvPr id="47162" name="直線矢印コネクタ 2">
          <a:extLst>
            <a:ext uri="{FF2B5EF4-FFF2-40B4-BE49-F238E27FC236}">
              <a16:creationId xmlns:a16="http://schemas.microsoft.com/office/drawing/2014/main" id="{E49E7AEB-BFB4-4DCB-80A2-CB8B5F502B51}"/>
            </a:ext>
          </a:extLst>
        </xdr:cNvPr>
        <xdr:cNvCxnSpPr>
          <a:cxnSpLocks noChangeShapeType="1"/>
        </xdr:cNvCxnSpPr>
      </xdr:nvCxnSpPr>
      <xdr:spPr bwMode="auto">
        <a:xfrm>
          <a:off x="3800475" y="2466975"/>
          <a:ext cx="0" cy="34290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12</xdr:row>
      <xdr:rowOff>0</xdr:rowOff>
    </xdr:to>
    <xdr:cxnSp macro="">
      <xdr:nvCxnSpPr>
        <xdr:cNvPr id="47163" name="直線矢印コネクタ 6">
          <a:extLst>
            <a:ext uri="{FF2B5EF4-FFF2-40B4-BE49-F238E27FC236}">
              <a16:creationId xmlns:a16="http://schemas.microsoft.com/office/drawing/2014/main" id="{C374466A-D5B8-4210-A9D8-61D4BA6C3ED2}"/>
            </a:ext>
          </a:extLst>
        </xdr:cNvPr>
        <xdr:cNvCxnSpPr>
          <a:cxnSpLocks noChangeShapeType="1"/>
        </xdr:cNvCxnSpPr>
      </xdr:nvCxnSpPr>
      <xdr:spPr bwMode="auto">
        <a:xfrm>
          <a:off x="3800475" y="3152775"/>
          <a:ext cx="0" cy="34290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14</xdr:row>
      <xdr:rowOff>0</xdr:rowOff>
    </xdr:from>
    <xdr:to>
      <xdr:col>19</xdr:col>
      <xdr:colOff>0</xdr:colOff>
      <xdr:row>16</xdr:row>
      <xdr:rowOff>0</xdr:rowOff>
    </xdr:to>
    <xdr:cxnSp macro="">
      <xdr:nvCxnSpPr>
        <xdr:cNvPr id="47164" name="直線矢印コネクタ 7">
          <a:extLst>
            <a:ext uri="{FF2B5EF4-FFF2-40B4-BE49-F238E27FC236}">
              <a16:creationId xmlns:a16="http://schemas.microsoft.com/office/drawing/2014/main" id="{61711BD4-EEEB-47A4-95DD-1ACFBA2DCBB0}"/>
            </a:ext>
          </a:extLst>
        </xdr:cNvPr>
        <xdr:cNvCxnSpPr>
          <a:cxnSpLocks noChangeShapeType="1"/>
        </xdr:cNvCxnSpPr>
      </xdr:nvCxnSpPr>
      <xdr:spPr bwMode="auto">
        <a:xfrm>
          <a:off x="3800475" y="3838575"/>
          <a:ext cx="0" cy="34290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20</xdr:row>
      <xdr:rowOff>0</xdr:rowOff>
    </xdr:to>
    <xdr:cxnSp macro="">
      <xdr:nvCxnSpPr>
        <xdr:cNvPr id="47165" name="直線矢印コネクタ 8">
          <a:extLst>
            <a:ext uri="{FF2B5EF4-FFF2-40B4-BE49-F238E27FC236}">
              <a16:creationId xmlns:a16="http://schemas.microsoft.com/office/drawing/2014/main" id="{1033ADF0-6A24-495F-8BA5-0A045FC44548}"/>
            </a:ext>
          </a:extLst>
        </xdr:cNvPr>
        <xdr:cNvCxnSpPr>
          <a:cxnSpLocks noChangeShapeType="1"/>
        </xdr:cNvCxnSpPr>
      </xdr:nvCxnSpPr>
      <xdr:spPr bwMode="auto">
        <a:xfrm>
          <a:off x="3800475" y="4524375"/>
          <a:ext cx="0" cy="34290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24</xdr:row>
      <xdr:rowOff>0</xdr:rowOff>
    </xdr:to>
    <xdr:cxnSp macro="">
      <xdr:nvCxnSpPr>
        <xdr:cNvPr id="47166" name="直線矢印コネクタ 9">
          <a:extLst>
            <a:ext uri="{FF2B5EF4-FFF2-40B4-BE49-F238E27FC236}">
              <a16:creationId xmlns:a16="http://schemas.microsoft.com/office/drawing/2014/main" id="{9D8185D3-792C-4F34-BED4-093CB419EE7B}"/>
            </a:ext>
          </a:extLst>
        </xdr:cNvPr>
        <xdr:cNvCxnSpPr>
          <a:cxnSpLocks noChangeShapeType="1"/>
        </xdr:cNvCxnSpPr>
      </xdr:nvCxnSpPr>
      <xdr:spPr bwMode="auto">
        <a:xfrm>
          <a:off x="3800475" y="5210175"/>
          <a:ext cx="0" cy="34290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28</xdr:row>
      <xdr:rowOff>0</xdr:rowOff>
    </xdr:to>
    <xdr:cxnSp macro="">
      <xdr:nvCxnSpPr>
        <xdr:cNvPr id="47167" name="直線矢印コネクタ 10">
          <a:extLst>
            <a:ext uri="{FF2B5EF4-FFF2-40B4-BE49-F238E27FC236}">
              <a16:creationId xmlns:a16="http://schemas.microsoft.com/office/drawing/2014/main" id="{1AB2188F-0B3D-4FE5-A6F3-4CFC9C33305D}"/>
            </a:ext>
          </a:extLst>
        </xdr:cNvPr>
        <xdr:cNvCxnSpPr>
          <a:cxnSpLocks noChangeShapeType="1"/>
        </xdr:cNvCxnSpPr>
      </xdr:nvCxnSpPr>
      <xdr:spPr bwMode="auto">
        <a:xfrm>
          <a:off x="3800475" y="5895975"/>
          <a:ext cx="0" cy="34290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30</xdr:row>
      <xdr:rowOff>19050</xdr:rowOff>
    </xdr:from>
    <xdr:to>
      <xdr:col>19</xdr:col>
      <xdr:colOff>0</xdr:colOff>
      <xdr:row>32</xdr:row>
      <xdr:rowOff>19050</xdr:rowOff>
    </xdr:to>
    <xdr:cxnSp macro="">
      <xdr:nvCxnSpPr>
        <xdr:cNvPr id="47168" name="直線矢印コネクタ 11">
          <a:extLst>
            <a:ext uri="{FF2B5EF4-FFF2-40B4-BE49-F238E27FC236}">
              <a16:creationId xmlns:a16="http://schemas.microsoft.com/office/drawing/2014/main" id="{41306503-C275-4D20-8404-51A3816E4E30}"/>
            </a:ext>
          </a:extLst>
        </xdr:cNvPr>
        <xdr:cNvCxnSpPr>
          <a:cxnSpLocks noChangeShapeType="1"/>
        </xdr:cNvCxnSpPr>
      </xdr:nvCxnSpPr>
      <xdr:spPr bwMode="auto">
        <a:xfrm>
          <a:off x="3800475" y="6600825"/>
          <a:ext cx="0" cy="34290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38</xdr:row>
      <xdr:rowOff>0</xdr:rowOff>
    </xdr:to>
    <xdr:cxnSp macro="">
      <xdr:nvCxnSpPr>
        <xdr:cNvPr id="47169" name="直線矢印コネクタ 12">
          <a:extLst>
            <a:ext uri="{FF2B5EF4-FFF2-40B4-BE49-F238E27FC236}">
              <a16:creationId xmlns:a16="http://schemas.microsoft.com/office/drawing/2014/main" id="{788540F1-5485-41D0-9661-D74D97915BD5}"/>
            </a:ext>
          </a:extLst>
        </xdr:cNvPr>
        <xdr:cNvCxnSpPr>
          <a:cxnSpLocks noChangeShapeType="1"/>
        </xdr:cNvCxnSpPr>
      </xdr:nvCxnSpPr>
      <xdr:spPr bwMode="auto">
        <a:xfrm>
          <a:off x="2400300" y="7096125"/>
          <a:ext cx="0" cy="85725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39</xdr:row>
      <xdr:rowOff>0</xdr:rowOff>
    </xdr:to>
    <xdr:cxnSp macro="">
      <xdr:nvCxnSpPr>
        <xdr:cNvPr id="47170" name="直線矢印コネクタ 14">
          <a:extLst>
            <a:ext uri="{FF2B5EF4-FFF2-40B4-BE49-F238E27FC236}">
              <a16:creationId xmlns:a16="http://schemas.microsoft.com/office/drawing/2014/main" id="{D7572FB0-9EDB-49D3-8D27-C3FF467C7275}"/>
            </a:ext>
          </a:extLst>
        </xdr:cNvPr>
        <xdr:cNvCxnSpPr>
          <a:cxnSpLocks noChangeShapeType="1"/>
        </xdr:cNvCxnSpPr>
      </xdr:nvCxnSpPr>
      <xdr:spPr bwMode="auto">
        <a:xfrm flipV="1">
          <a:off x="800100" y="7267575"/>
          <a:ext cx="0" cy="85725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46</xdr:row>
      <xdr:rowOff>0</xdr:rowOff>
    </xdr:to>
    <xdr:cxnSp macro="">
      <xdr:nvCxnSpPr>
        <xdr:cNvPr id="47171" name="直線矢印コネクタ 19">
          <a:extLst>
            <a:ext uri="{FF2B5EF4-FFF2-40B4-BE49-F238E27FC236}">
              <a16:creationId xmlns:a16="http://schemas.microsoft.com/office/drawing/2014/main" id="{05529113-887E-4D8B-9BBF-E3F4FD9BC7BD}"/>
            </a:ext>
          </a:extLst>
        </xdr:cNvPr>
        <xdr:cNvCxnSpPr>
          <a:cxnSpLocks noChangeShapeType="1"/>
        </xdr:cNvCxnSpPr>
      </xdr:nvCxnSpPr>
      <xdr:spPr bwMode="auto">
        <a:xfrm>
          <a:off x="2400300" y="8296275"/>
          <a:ext cx="0" cy="102870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0</xdr:colOff>
      <xdr:row>40</xdr:row>
      <xdr:rowOff>0</xdr:rowOff>
    </xdr:from>
    <xdr:to>
      <xdr:col>26</xdr:col>
      <xdr:colOff>0</xdr:colOff>
      <xdr:row>42</xdr:row>
      <xdr:rowOff>0</xdr:rowOff>
    </xdr:to>
    <xdr:cxnSp macro="">
      <xdr:nvCxnSpPr>
        <xdr:cNvPr id="47172" name="直線矢印コネクタ 21">
          <a:extLst>
            <a:ext uri="{FF2B5EF4-FFF2-40B4-BE49-F238E27FC236}">
              <a16:creationId xmlns:a16="http://schemas.microsoft.com/office/drawing/2014/main" id="{8331A3AD-15B6-4080-BB87-B9B578012C91}"/>
            </a:ext>
          </a:extLst>
        </xdr:cNvPr>
        <xdr:cNvCxnSpPr>
          <a:cxnSpLocks noChangeShapeType="1"/>
        </xdr:cNvCxnSpPr>
      </xdr:nvCxnSpPr>
      <xdr:spPr bwMode="auto">
        <a:xfrm>
          <a:off x="5200650" y="8296275"/>
          <a:ext cx="0" cy="34290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46</xdr:row>
      <xdr:rowOff>0</xdr:rowOff>
    </xdr:to>
    <xdr:cxnSp macro="">
      <xdr:nvCxnSpPr>
        <xdr:cNvPr id="47173" name="直線矢印コネクタ 22">
          <a:extLst>
            <a:ext uri="{FF2B5EF4-FFF2-40B4-BE49-F238E27FC236}">
              <a16:creationId xmlns:a16="http://schemas.microsoft.com/office/drawing/2014/main" id="{A696BBDB-0635-460A-85F4-5143F3F7390E}"/>
            </a:ext>
          </a:extLst>
        </xdr:cNvPr>
        <xdr:cNvCxnSpPr>
          <a:cxnSpLocks noChangeShapeType="1"/>
        </xdr:cNvCxnSpPr>
      </xdr:nvCxnSpPr>
      <xdr:spPr bwMode="auto">
        <a:xfrm>
          <a:off x="5200650" y="8982075"/>
          <a:ext cx="0" cy="34290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0</xdr:colOff>
      <xdr:row>47</xdr:row>
      <xdr:rowOff>0</xdr:rowOff>
    </xdr:from>
    <xdr:to>
      <xdr:col>21</xdr:col>
      <xdr:colOff>0</xdr:colOff>
      <xdr:row>47</xdr:row>
      <xdr:rowOff>0</xdr:rowOff>
    </xdr:to>
    <xdr:cxnSp macro="">
      <xdr:nvCxnSpPr>
        <xdr:cNvPr id="47174" name="直線矢印コネクタ 23">
          <a:extLst>
            <a:ext uri="{FF2B5EF4-FFF2-40B4-BE49-F238E27FC236}">
              <a16:creationId xmlns:a16="http://schemas.microsoft.com/office/drawing/2014/main" id="{6F9BA34A-B61D-454D-B6C5-C4B60E79D543}"/>
            </a:ext>
          </a:extLst>
        </xdr:cNvPr>
        <xdr:cNvCxnSpPr>
          <a:cxnSpLocks noChangeShapeType="1"/>
        </xdr:cNvCxnSpPr>
      </xdr:nvCxnSpPr>
      <xdr:spPr bwMode="auto">
        <a:xfrm flipH="1">
          <a:off x="3400425" y="9496425"/>
          <a:ext cx="800100" cy="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0</xdr:colOff>
      <xdr:row>33</xdr:row>
      <xdr:rowOff>0</xdr:rowOff>
    </xdr:from>
    <xdr:to>
      <xdr:col>26</xdr:col>
      <xdr:colOff>0</xdr:colOff>
      <xdr:row>38</xdr:row>
      <xdr:rowOff>0</xdr:rowOff>
    </xdr:to>
    <xdr:cxnSp macro="">
      <xdr:nvCxnSpPr>
        <xdr:cNvPr id="47175" name="直線矢印コネクタ 26">
          <a:extLst>
            <a:ext uri="{FF2B5EF4-FFF2-40B4-BE49-F238E27FC236}">
              <a16:creationId xmlns:a16="http://schemas.microsoft.com/office/drawing/2014/main" id="{337E0140-BF41-4A41-AB2F-56E9C92DF800}"/>
            </a:ext>
          </a:extLst>
        </xdr:cNvPr>
        <xdr:cNvCxnSpPr>
          <a:cxnSpLocks noChangeShapeType="1"/>
        </xdr:cNvCxnSpPr>
      </xdr:nvCxnSpPr>
      <xdr:spPr bwMode="auto">
        <a:xfrm>
          <a:off x="5200650" y="7096125"/>
          <a:ext cx="0" cy="85725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24</xdr:col>
      <xdr:colOff>0</xdr:colOff>
      <xdr:row>33</xdr:row>
      <xdr:rowOff>0</xdr:rowOff>
    </xdr:from>
    <xdr:to>
      <xdr:col>26</xdr:col>
      <xdr:colOff>0</xdr:colOff>
      <xdr:row>33</xdr:row>
      <xdr:rowOff>0</xdr:rowOff>
    </xdr:to>
    <xdr:cxnSp macro="">
      <xdr:nvCxnSpPr>
        <xdr:cNvPr id="47176" name="直線コネクタ 33">
          <a:extLst>
            <a:ext uri="{FF2B5EF4-FFF2-40B4-BE49-F238E27FC236}">
              <a16:creationId xmlns:a16="http://schemas.microsoft.com/office/drawing/2014/main" id="{32BFE40D-3420-471A-AD36-8515639D12C8}"/>
            </a:ext>
          </a:extLst>
        </xdr:cNvPr>
        <xdr:cNvCxnSpPr>
          <a:cxnSpLocks noChangeShapeType="1"/>
        </xdr:cNvCxnSpPr>
      </xdr:nvCxnSpPr>
      <xdr:spPr bwMode="auto">
        <a:xfrm>
          <a:off x="4800600" y="7096125"/>
          <a:ext cx="400050" cy="0"/>
        </a:xfrm>
        <a:prstGeom prst="line">
          <a:avLst/>
        </a:prstGeom>
        <a:noFill/>
        <a:ln w="222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32</xdr:row>
      <xdr:rowOff>0</xdr:rowOff>
    </xdr:to>
    <xdr:cxnSp macro="">
      <xdr:nvCxnSpPr>
        <xdr:cNvPr id="47177" name="直線コネクタ 35">
          <a:extLst>
            <a:ext uri="{FF2B5EF4-FFF2-40B4-BE49-F238E27FC236}">
              <a16:creationId xmlns:a16="http://schemas.microsoft.com/office/drawing/2014/main" id="{8BC45677-2722-4C58-8280-BACFF4EF07DB}"/>
            </a:ext>
          </a:extLst>
        </xdr:cNvPr>
        <xdr:cNvCxnSpPr>
          <a:cxnSpLocks noChangeShapeType="1"/>
        </xdr:cNvCxnSpPr>
      </xdr:nvCxnSpPr>
      <xdr:spPr bwMode="auto">
        <a:xfrm flipV="1">
          <a:off x="800100" y="6067425"/>
          <a:ext cx="0" cy="857250"/>
        </a:xfrm>
        <a:prstGeom prst="line">
          <a:avLst/>
        </a:prstGeom>
        <a:noFill/>
        <a:ln w="222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39</xdr:row>
      <xdr:rowOff>0</xdr:rowOff>
    </xdr:from>
    <xdr:to>
      <xdr:col>7</xdr:col>
      <xdr:colOff>0</xdr:colOff>
      <xdr:row>39</xdr:row>
      <xdr:rowOff>0</xdr:rowOff>
    </xdr:to>
    <xdr:cxnSp macro="">
      <xdr:nvCxnSpPr>
        <xdr:cNvPr id="47178" name="直線コネクタ 36">
          <a:extLst>
            <a:ext uri="{FF2B5EF4-FFF2-40B4-BE49-F238E27FC236}">
              <a16:creationId xmlns:a16="http://schemas.microsoft.com/office/drawing/2014/main" id="{57CF0533-E4EB-416F-BCAB-8CAC427E7E68}"/>
            </a:ext>
          </a:extLst>
        </xdr:cNvPr>
        <xdr:cNvCxnSpPr>
          <a:cxnSpLocks noChangeShapeType="1"/>
        </xdr:cNvCxnSpPr>
      </xdr:nvCxnSpPr>
      <xdr:spPr bwMode="auto">
        <a:xfrm>
          <a:off x="800100" y="8124825"/>
          <a:ext cx="600075" cy="0"/>
        </a:xfrm>
        <a:prstGeom prst="line">
          <a:avLst/>
        </a:prstGeom>
        <a:noFill/>
        <a:ln w="222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0</xdr:colOff>
      <xdr:row>39</xdr:row>
      <xdr:rowOff>0</xdr:rowOff>
    </xdr:from>
    <xdr:to>
      <xdr:col>33</xdr:col>
      <xdr:colOff>0</xdr:colOff>
      <xdr:row>39</xdr:row>
      <xdr:rowOff>0</xdr:rowOff>
    </xdr:to>
    <xdr:cxnSp macro="">
      <xdr:nvCxnSpPr>
        <xdr:cNvPr id="47179" name="直線矢印コネクタ 38">
          <a:extLst>
            <a:ext uri="{FF2B5EF4-FFF2-40B4-BE49-F238E27FC236}">
              <a16:creationId xmlns:a16="http://schemas.microsoft.com/office/drawing/2014/main" id="{71DA7C8A-6779-4DC0-9E6E-A982D84D7467}"/>
            </a:ext>
          </a:extLst>
        </xdr:cNvPr>
        <xdr:cNvCxnSpPr>
          <a:cxnSpLocks noChangeShapeType="1"/>
        </xdr:cNvCxnSpPr>
      </xdr:nvCxnSpPr>
      <xdr:spPr bwMode="auto">
        <a:xfrm>
          <a:off x="6200775" y="8124825"/>
          <a:ext cx="400050" cy="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27</xdr:row>
      <xdr:rowOff>0</xdr:rowOff>
    </xdr:from>
    <xdr:to>
      <xdr:col>19</xdr:col>
      <xdr:colOff>0</xdr:colOff>
      <xdr:row>27</xdr:row>
      <xdr:rowOff>0</xdr:rowOff>
    </xdr:to>
    <xdr:cxnSp macro="">
      <xdr:nvCxnSpPr>
        <xdr:cNvPr id="47180" name="直線矢印コネクタ 42">
          <a:extLst>
            <a:ext uri="{FF2B5EF4-FFF2-40B4-BE49-F238E27FC236}">
              <a16:creationId xmlns:a16="http://schemas.microsoft.com/office/drawing/2014/main" id="{97C55864-5A23-4BBB-B223-F6E2709CE00E}"/>
            </a:ext>
          </a:extLst>
        </xdr:cNvPr>
        <xdr:cNvCxnSpPr>
          <a:cxnSpLocks noChangeShapeType="1"/>
        </xdr:cNvCxnSpPr>
      </xdr:nvCxnSpPr>
      <xdr:spPr bwMode="auto">
        <a:xfrm>
          <a:off x="800100" y="6067425"/>
          <a:ext cx="3000375" cy="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0</xdr:colOff>
      <xdr:row>43</xdr:row>
      <xdr:rowOff>0</xdr:rowOff>
    </xdr:from>
    <xdr:to>
      <xdr:col>33</xdr:col>
      <xdr:colOff>0</xdr:colOff>
      <xdr:row>43</xdr:row>
      <xdr:rowOff>0</xdr:rowOff>
    </xdr:to>
    <xdr:cxnSp macro="">
      <xdr:nvCxnSpPr>
        <xdr:cNvPr id="47181" name="直線矢印コネクタ 47">
          <a:extLst>
            <a:ext uri="{FF2B5EF4-FFF2-40B4-BE49-F238E27FC236}">
              <a16:creationId xmlns:a16="http://schemas.microsoft.com/office/drawing/2014/main" id="{5F0AE4B8-A92D-4DF4-A8DF-3253F1849FC7}"/>
            </a:ext>
          </a:extLst>
        </xdr:cNvPr>
        <xdr:cNvCxnSpPr>
          <a:cxnSpLocks noChangeShapeType="1"/>
        </xdr:cNvCxnSpPr>
      </xdr:nvCxnSpPr>
      <xdr:spPr bwMode="auto">
        <a:xfrm>
          <a:off x="6200775" y="8810625"/>
          <a:ext cx="400050" cy="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0</xdr:colOff>
      <xdr:row>47</xdr:row>
      <xdr:rowOff>9525</xdr:rowOff>
    </xdr:from>
    <xdr:to>
      <xdr:col>33</xdr:col>
      <xdr:colOff>0</xdr:colOff>
      <xdr:row>47</xdr:row>
      <xdr:rowOff>9525</xdr:rowOff>
    </xdr:to>
    <xdr:cxnSp macro="">
      <xdr:nvCxnSpPr>
        <xdr:cNvPr id="47182" name="直線矢印コネクタ 48">
          <a:extLst>
            <a:ext uri="{FF2B5EF4-FFF2-40B4-BE49-F238E27FC236}">
              <a16:creationId xmlns:a16="http://schemas.microsoft.com/office/drawing/2014/main" id="{04A3EB3C-1CE4-4750-B4A4-82A5C630DB22}"/>
            </a:ext>
          </a:extLst>
        </xdr:cNvPr>
        <xdr:cNvCxnSpPr>
          <a:cxnSpLocks noChangeShapeType="1"/>
        </xdr:cNvCxnSpPr>
      </xdr:nvCxnSpPr>
      <xdr:spPr bwMode="auto">
        <a:xfrm>
          <a:off x="6200775" y="9505950"/>
          <a:ext cx="400050" cy="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33</xdr:row>
      <xdr:rowOff>0</xdr:rowOff>
    </xdr:from>
    <xdr:to>
      <xdr:col>14</xdr:col>
      <xdr:colOff>0</xdr:colOff>
      <xdr:row>33</xdr:row>
      <xdr:rowOff>0</xdr:rowOff>
    </xdr:to>
    <xdr:cxnSp macro="">
      <xdr:nvCxnSpPr>
        <xdr:cNvPr id="47183" name="直線コネクタ 49">
          <a:extLst>
            <a:ext uri="{FF2B5EF4-FFF2-40B4-BE49-F238E27FC236}">
              <a16:creationId xmlns:a16="http://schemas.microsoft.com/office/drawing/2014/main" id="{D242FBB0-D3EA-4304-BF88-7937380303F8}"/>
            </a:ext>
          </a:extLst>
        </xdr:cNvPr>
        <xdr:cNvCxnSpPr>
          <a:cxnSpLocks noChangeShapeType="1"/>
        </xdr:cNvCxnSpPr>
      </xdr:nvCxnSpPr>
      <xdr:spPr bwMode="auto">
        <a:xfrm>
          <a:off x="2400300" y="7096125"/>
          <a:ext cx="400050" cy="0"/>
        </a:xfrm>
        <a:prstGeom prst="line">
          <a:avLst/>
        </a:prstGeom>
        <a:noFill/>
        <a:ln w="222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27</xdr:row>
      <xdr:rowOff>0</xdr:rowOff>
    </xdr:from>
    <xdr:to>
      <xdr:col>46</xdr:col>
      <xdr:colOff>0</xdr:colOff>
      <xdr:row>27</xdr:row>
      <xdr:rowOff>0</xdr:rowOff>
    </xdr:to>
    <xdr:cxnSp macro="">
      <xdr:nvCxnSpPr>
        <xdr:cNvPr id="47184" name="直線矢印コネクタ 50">
          <a:extLst>
            <a:ext uri="{FF2B5EF4-FFF2-40B4-BE49-F238E27FC236}">
              <a16:creationId xmlns:a16="http://schemas.microsoft.com/office/drawing/2014/main" id="{8840CDCE-FD03-4C39-8DD4-1A1A003581D8}"/>
            </a:ext>
          </a:extLst>
        </xdr:cNvPr>
        <xdr:cNvCxnSpPr>
          <a:cxnSpLocks noChangeShapeType="1"/>
        </xdr:cNvCxnSpPr>
      </xdr:nvCxnSpPr>
      <xdr:spPr bwMode="auto">
        <a:xfrm flipH="1">
          <a:off x="3800475" y="6067425"/>
          <a:ext cx="5400675" cy="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38</xdr:col>
      <xdr:colOff>0</xdr:colOff>
      <xdr:row>27</xdr:row>
      <xdr:rowOff>0</xdr:rowOff>
    </xdr:from>
    <xdr:to>
      <xdr:col>38</xdr:col>
      <xdr:colOff>0</xdr:colOff>
      <xdr:row>38</xdr:row>
      <xdr:rowOff>0</xdr:rowOff>
    </xdr:to>
    <xdr:cxnSp macro="">
      <xdr:nvCxnSpPr>
        <xdr:cNvPr id="47185" name="直線コネクタ 56">
          <a:extLst>
            <a:ext uri="{FF2B5EF4-FFF2-40B4-BE49-F238E27FC236}">
              <a16:creationId xmlns:a16="http://schemas.microsoft.com/office/drawing/2014/main" id="{52A9E3CC-5DC1-4984-9F63-A4B1A90410E9}"/>
            </a:ext>
          </a:extLst>
        </xdr:cNvPr>
        <xdr:cNvCxnSpPr>
          <a:cxnSpLocks noChangeShapeType="1"/>
        </xdr:cNvCxnSpPr>
      </xdr:nvCxnSpPr>
      <xdr:spPr bwMode="auto">
        <a:xfrm flipV="1">
          <a:off x="7600950" y="6067425"/>
          <a:ext cx="0" cy="1885950"/>
        </a:xfrm>
        <a:prstGeom prst="line">
          <a:avLst/>
        </a:prstGeom>
        <a:noFill/>
        <a:ln w="222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43</xdr:col>
      <xdr:colOff>0</xdr:colOff>
      <xdr:row>43</xdr:row>
      <xdr:rowOff>0</xdr:rowOff>
    </xdr:from>
    <xdr:to>
      <xdr:col>44</xdr:col>
      <xdr:colOff>0</xdr:colOff>
      <xdr:row>43</xdr:row>
      <xdr:rowOff>0</xdr:rowOff>
    </xdr:to>
    <xdr:cxnSp macro="">
      <xdr:nvCxnSpPr>
        <xdr:cNvPr id="47186" name="直線コネクタ 58">
          <a:extLst>
            <a:ext uri="{FF2B5EF4-FFF2-40B4-BE49-F238E27FC236}">
              <a16:creationId xmlns:a16="http://schemas.microsoft.com/office/drawing/2014/main" id="{3D1176DB-7CA6-44F0-B607-B3B5720CB1B0}"/>
            </a:ext>
          </a:extLst>
        </xdr:cNvPr>
        <xdr:cNvCxnSpPr>
          <a:cxnSpLocks noChangeShapeType="1"/>
        </xdr:cNvCxnSpPr>
      </xdr:nvCxnSpPr>
      <xdr:spPr bwMode="auto">
        <a:xfrm>
          <a:off x="8601075" y="8810625"/>
          <a:ext cx="200025" cy="0"/>
        </a:xfrm>
        <a:prstGeom prst="line">
          <a:avLst/>
        </a:prstGeom>
        <a:noFill/>
        <a:ln w="222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27</xdr:row>
      <xdr:rowOff>0</xdr:rowOff>
    </xdr:from>
    <xdr:to>
      <xdr:col>44</xdr:col>
      <xdr:colOff>0</xdr:colOff>
      <xdr:row>43</xdr:row>
      <xdr:rowOff>0</xdr:rowOff>
    </xdr:to>
    <xdr:cxnSp macro="">
      <xdr:nvCxnSpPr>
        <xdr:cNvPr id="47187" name="直線コネクタ 60">
          <a:extLst>
            <a:ext uri="{FF2B5EF4-FFF2-40B4-BE49-F238E27FC236}">
              <a16:creationId xmlns:a16="http://schemas.microsoft.com/office/drawing/2014/main" id="{E12BBC13-7502-4FB2-ABA7-891F4C49E089}"/>
            </a:ext>
          </a:extLst>
        </xdr:cNvPr>
        <xdr:cNvCxnSpPr>
          <a:cxnSpLocks noChangeShapeType="1"/>
        </xdr:cNvCxnSpPr>
      </xdr:nvCxnSpPr>
      <xdr:spPr bwMode="auto">
        <a:xfrm flipV="1">
          <a:off x="8801100" y="6067425"/>
          <a:ext cx="0" cy="2743200"/>
        </a:xfrm>
        <a:prstGeom prst="line">
          <a:avLst/>
        </a:prstGeom>
        <a:noFill/>
        <a:ln w="222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43</xdr:col>
      <xdr:colOff>0</xdr:colOff>
      <xdr:row>47</xdr:row>
      <xdr:rowOff>0</xdr:rowOff>
    </xdr:from>
    <xdr:to>
      <xdr:col>46</xdr:col>
      <xdr:colOff>0</xdr:colOff>
      <xdr:row>47</xdr:row>
      <xdr:rowOff>0</xdr:rowOff>
    </xdr:to>
    <xdr:cxnSp macro="">
      <xdr:nvCxnSpPr>
        <xdr:cNvPr id="47188" name="直線コネクタ 62">
          <a:extLst>
            <a:ext uri="{FF2B5EF4-FFF2-40B4-BE49-F238E27FC236}">
              <a16:creationId xmlns:a16="http://schemas.microsoft.com/office/drawing/2014/main" id="{68C98639-D436-4BC6-B552-A1DD9B8AD0FF}"/>
            </a:ext>
          </a:extLst>
        </xdr:cNvPr>
        <xdr:cNvCxnSpPr>
          <a:cxnSpLocks noChangeShapeType="1"/>
        </xdr:cNvCxnSpPr>
      </xdr:nvCxnSpPr>
      <xdr:spPr bwMode="auto">
        <a:xfrm>
          <a:off x="8601075" y="9496425"/>
          <a:ext cx="600075" cy="0"/>
        </a:xfrm>
        <a:prstGeom prst="line">
          <a:avLst/>
        </a:prstGeom>
        <a:noFill/>
        <a:ln w="222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27</xdr:row>
      <xdr:rowOff>0</xdr:rowOff>
    </xdr:from>
    <xdr:to>
      <xdr:col>46</xdr:col>
      <xdr:colOff>0</xdr:colOff>
      <xdr:row>47</xdr:row>
      <xdr:rowOff>0</xdr:rowOff>
    </xdr:to>
    <xdr:cxnSp macro="">
      <xdr:nvCxnSpPr>
        <xdr:cNvPr id="47189" name="直線コネクタ 64">
          <a:extLst>
            <a:ext uri="{FF2B5EF4-FFF2-40B4-BE49-F238E27FC236}">
              <a16:creationId xmlns:a16="http://schemas.microsoft.com/office/drawing/2014/main" id="{6DDA57F8-DB9C-4961-B992-0B6B137B4C26}"/>
            </a:ext>
          </a:extLst>
        </xdr:cNvPr>
        <xdr:cNvCxnSpPr>
          <a:cxnSpLocks noChangeShapeType="1"/>
        </xdr:cNvCxnSpPr>
      </xdr:nvCxnSpPr>
      <xdr:spPr bwMode="auto">
        <a:xfrm flipV="1">
          <a:off x="9201150" y="6067425"/>
          <a:ext cx="0" cy="3429000"/>
        </a:xfrm>
        <a:prstGeom prst="line">
          <a:avLst/>
        </a:prstGeom>
        <a:noFill/>
        <a:ln w="222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24</xdr:col>
      <xdr:colOff>0</xdr:colOff>
      <xdr:row>17</xdr:row>
      <xdr:rowOff>0</xdr:rowOff>
    </xdr:from>
    <xdr:to>
      <xdr:col>28</xdr:col>
      <xdr:colOff>0</xdr:colOff>
      <xdr:row>17</xdr:row>
      <xdr:rowOff>0</xdr:rowOff>
    </xdr:to>
    <xdr:cxnSp macro="">
      <xdr:nvCxnSpPr>
        <xdr:cNvPr id="47190" name="直線矢印コネクタ 69">
          <a:extLst>
            <a:ext uri="{FF2B5EF4-FFF2-40B4-BE49-F238E27FC236}">
              <a16:creationId xmlns:a16="http://schemas.microsoft.com/office/drawing/2014/main" id="{19973A1A-1740-460E-8667-CB2EEA506549}"/>
            </a:ext>
          </a:extLst>
        </xdr:cNvPr>
        <xdr:cNvCxnSpPr>
          <a:cxnSpLocks noChangeShapeType="1"/>
        </xdr:cNvCxnSpPr>
      </xdr:nvCxnSpPr>
      <xdr:spPr bwMode="auto">
        <a:xfrm>
          <a:off x="4800600" y="4352925"/>
          <a:ext cx="800100" cy="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24</xdr:col>
      <xdr:colOff>19050</xdr:colOff>
      <xdr:row>5</xdr:row>
      <xdr:rowOff>0</xdr:rowOff>
    </xdr:from>
    <xdr:to>
      <xdr:col>28</xdr:col>
      <xdr:colOff>19050</xdr:colOff>
      <xdr:row>5</xdr:row>
      <xdr:rowOff>0</xdr:rowOff>
    </xdr:to>
    <xdr:cxnSp macro="">
      <xdr:nvCxnSpPr>
        <xdr:cNvPr id="47191" name="直線矢印コネクタ 72">
          <a:extLst>
            <a:ext uri="{FF2B5EF4-FFF2-40B4-BE49-F238E27FC236}">
              <a16:creationId xmlns:a16="http://schemas.microsoft.com/office/drawing/2014/main" id="{1E18FC00-E75B-4678-90E0-4A2E4F9F5D50}"/>
            </a:ext>
          </a:extLst>
        </xdr:cNvPr>
        <xdr:cNvCxnSpPr>
          <a:cxnSpLocks noChangeShapeType="1"/>
        </xdr:cNvCxnSpPr>
      </xdr:nvCxnSpPr>
      <xdr:spPr bwMode="auto">
        <a:xfrm>
          <a:off x="4819650" y="2295525"/>
          <a:ext cx="800100" cy="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131885</xdr:colOff>
      <xdr:row>38</xdr:row>
      <xdr:rowOff>36635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00DCDDEC-D2A0-46EF-B332-7293AB12CAA2}"/>
                </a:ext>
              </a:extLst>
            </xdr:cNvPr>
            <xdr:cNvSpPr txBox="1"/>
          </xdr:nvSpPr>
          <xdr:spPr>
            <a:xfrm>
              <a:off x="2132135" y="6913685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𝑅𝑏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𝐹h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h𝐺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kumimoji="1" lang="en-US" altLang="ja-JP" sz="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kumimoji="1" lang="en-US" altLang="ja-JP" sz="800" b="0" i="1">
                                <a:latin typeface="Cambria Math"/>
                              </a:rPr>
                              <m:t>𝑊</m:t>
                            </m:r>
                            <m:r>
                              <a:rPr kumimoji="1" lang="en-US" altLang="ja-JP" sz="800" b="0" i="1">
                                <a:latin typeface="Cambria Math"/>
                              </a:rPr>
                              <m:t>−</m:t>
                            </m:r>
                            <m:r>
                              <a:rPr kumimoji="1" lang="en-US" altLang="ja-JP" sz="800" b="0" i="1">
                                <a:latin typeface="Cambria Math"/>
                              </a:rPr>
                              <m:t>𝐹𝑣</m:t>
                            </m:r>
                          </m:e>
                        </m:d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𝑙𝐺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𝑙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𝑛𝑡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 xmlns:a="http://schemas.openxmlformats.org/drawingml/2006/main">
              <a:off x="2132135" y="6913685"/>
              <a:ext cx="1630971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800" b="0" i="0">
                  <a:latin typeface="Cambria Math"/>
                </a:rPr>
                <a:t>𝑅𝑏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800" b="0" i="0">
                  <a:latin typeface="Cambria Math"/>
                </a:rPr>
                <a:t>𝐹ℎ×ℎ𝐺−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800" b="0" i="0">
                  <a:latin typeface="Cambria Math"/>
                </a:rPr>
                <a:t>𝑊−𝐹𝑣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800" b="0" i="0">
                  <a:latin typeface="Cambria Math"/>
                </a:rPr>
                <a:t>×𝑙𝐺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)/(</a:t>
              </a:r>
              <a:r>
                <a:rPr kumimoji="1" lang="en-US" altLang="ja-JP" sz="800" b="0" i="0">
                  <a:latin typeface="Cambria Math"/>
                </a:rPr>
                <a:t>𝑙×𝑛𝑡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11</xdr:col>
      <xdr:colOff>58616</xdr:colOff>
      <xdr:row>41</xdr:row>
      <xdr:rowOff>43962</xdr:rowOff>
    </xdr:from>
    <xdr:ext cx="619855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051A84F9-DB57-44CA-811F-9C9F0A122025}"/>
                </a:ext>
              </a:extLst>
            </xdr:cNvPr>
            <xdr:cNvSpPr txBox="1"/>
          </xdr:nvSpPr>
          <xdr:spPr>
            <a:xfrm>
              <a:off x="2258891" y="7463937"/>
              <a:ext cx="619855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𝜏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𝐹h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𝑛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3" name="テキスト ボックス 2"/>
            <xdr:cNvSpPr txBox="1"/>
          </xdr:nvSpPr>
          <xdr:spPr>
            <a:xfrm xmlns:a="http://schemas.openxmlformats.org/drawingml/2006/main">
              <a:off x="2258891" y="7463937"/>
              <a:ext cx="619855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800" b="0" i="0">
                  <a:latin typeface="Cambria Math"/>
                </a:rPr>
                <a:t>𝜏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𝐹ℎ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/(</a:t>
              </a:r>
              <a:r>
                <a:rPr kumimoji="1" lang="en-US" altLang="ja-JP" sz="800" b="0" i="0">
                  <a:latin typeface="Cambria Math"/>
                </a:rPr>
                <a:t>𝑛×𝐴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10</xdr:col>
      <xdr:colOff>168520</xdr:colOff>
      <xdr:row>44</xdr:row>
      <xdr:rowOff>43961</xdr:rowOff>
    </xdr:from>
    <xdr:ext cx="590547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0FA472DE-0CF0-4EA2-8A5A-82D6D9735197}"/>
                </a:ext>
              </a:extLst>
            </xdr:cNvPr>
            <xdr:cNvSpPr txBox="1"/>
          </xdr:nvSpPr>
          <xdr:spPr>
            <a:xfrm>
              <a:off x="2168770" y="8006861"/>
              <a:ext cx="590547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𝜎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𝑅𝑏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4" name="テキスト ボックス 3"/>
            <xdr:cNvSpPr txBox="1"/>
          </xdr:nvSpPr>
          <xdr:spPr>
            <a:xfrm xmlns:a="http://schemas.openxmlformats.org/drawingml/2006/main">
              <a:off x="2168770" y="8006861"/>
              <a:ext cx="590547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800" b="0" i="0">
                  <a:latin typeface="Cambria Math"/>
                </a:rPr>
                <a:t>𝜎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𝑅𝑏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b="0" i="0">
                  <a:latin typeface="Cambria Math"/>
                </a:rPr>
                <a:t>𝐴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37</xdr:col>
      <xdr:colOff>9524</xdr:colOff>
      <xdr:row>33</xdr:row>
      <xdr:rowOff>161926</xdr:rowOff>
    </xdr:from>
    <xdr:ext cx="6267451" cy="84772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5E28548-41BC-4555-9963-E07DA45B4BA5}"/>
            </a:ext>
          </a:extLst>
        </xdr:cNvPr>
        <xdr:cNvSpPr txBox="1"/>
      </xdr:nvSpPr>
      <xdr:spPr>
        <a:xfrm>
          <a:off x="7400924" y="6134101"/>
          <a:ext cx="6267451" cy="8477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耐震クラスの適用は、建築物の重要度設定を行う立場の建築主や設計者が、原則として判断し決定するものである。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行政的には、全ての設備機器は「耐震クラス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以上であればよい」として取り扱われるものと考えている。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なお、防振装置を付した機器では耐震クラス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は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適用せず、</a:t>
          </a:r>
          <a:r>
            <a:rPr kumimoji="1" lang="ja-JP" altLang="en-US" sz="1100">
              <a:solidFill>
                <a:srgbClr val="FF0000"/>
              </a:solidFill>
            </a:rPr>
            <a:t>耐震クラス</a:t>
          </a:r>
          <a:r>
            <a:rPr kumimoji="1" lang="en-US" altLang="ja-JP" sz="1100">
              <a:solidFill>
                <a:srgbClr val="FF0000"/>
              </a:solidFill>
            </a:rPr>
            <a:t>S</a:t>
          </a:r>
          <a:r>
            <a:rPr kumimoji="1" lang="ja-JP" altLang="en-US" sz="1100">
              <a:solidFill>
                <a:srgbClr val="FF0000"/>
              </a:solidFill>
            </a:rPr>
            <a:t>又は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を適用することが望ましい。</a:t>
          </a:r>
        </a:p>
      </xdr:txBody>
    </xdr:sp>
    <xdr:clientData/>
  </xdr:oneCellAnchor>
  <xdr:oneCellAnchor>
    <xdr:from>
      <xdr:col>37</xdr:col>
      <xdr:colOff>104774</xdr:colOff>
      <xdr:row>38</xdr:row>
      <xdr:rowOff>142876</xdr:rowOff>
    </xdr:from>
    <xdr:ext cx="4886325" cy="63817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931D990-B916-4A41-9D5D-6FA4BBAE5C84}"/>
            </a:ext>
          </a:extLst>
        </xdr:cNvPr>
        <xdr:cNvSpPr txBox="1"/>
      </xdr:nvSpPr>
      <xdr:spPr>
        <a:xfrm>
          <a:off x="7496174" y="7019926"/>
          <a:ext cx="4886325" cy="638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アンカーボルトの配置が長方形の場合、</a:t>
          </a:r>
          <a:r>
            <a:rPr kumimoji="1" lang="en-US" altLang="ja-JP" sz="1100">
              <a:solidFill>
                <a:srgbClr val="FF0000"/>
              </a:solidFill>
            </a:rPr>
            <a:t>ℓ</a:t>
          </a:r>
          <a:r>
            <a:rPr kumimoji="1" lang="ja-JP" altLang="en-US" sz="1100">
              <a:solidFill>
                <a:srgbClr val="FF0000"/>
              </a:solidFill>
            </a:rPr>
            <a:t>は短辺の値とする。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アンカーボルトセンター間に重心がない場合、</a:t>
          </a:r>
          <a:r>
            <a:rPr kumimoji="1" lang="en-US" altLang="ja-JP" sz="1100">
              <a:solidFill>
                <a:srgbClr val="FF0000"/>
              </a:solidFill>
            </a:rPr>
            <a:t>ℓG</a:t>
          </a:r>
          <a:r>
            <a:rPr kumimoji="1" lang="ja-JP" altLang="en-US" sz="1100">
              <a:solidFill>
                <a:srgbClr val="FF0000"/>
              </a:solidFill>
            </a:rPr>
            <a:t>の値は長い方を適用する。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箱外周～基礎縁距離</a:t>
          </a:r>
          <a:r>
            <a:rPr kumimoji="1" lang="en-US" altLang="ja-JP" sz="1100">
              <a:solidFill>
                <a:srgbClr val="FF0000"/>
              </a:solidFill>
            </a:rPr>
            <a:t>(A)≧10(cm)</a:t>
          </a:r>
          <a:r>
            <a:rPr kumimoji="1" lang="ja-JP" altLang="en-US" sz="1100">
              <a:solidFill>
                <a:srgbClr val="FF0000"/>
              </a:solidFill>
            </a:rPr>
            <a:t>とする。</a:t>
          </a:r>
        </a:p>
      </xdr:txBody>
    </xdr:sp>
    <xdr:clientData/>
  </xdr:oneCellAnchor>
  <xdr:twoCellAnchor editAs="oneCell">
    <xdr:from>
      <xdr:col>1</xdr:col>
      <xdr:colOff>38100</xdr:colOff>
      <xdr:row>26</xdr:row>
      <xdr:rowOff>95250</xdr:rowOff>
    </xdr:from>
    <xdr:to>
      <xdr:col>21</xdr:col>
      <xdr:colOff>19050</xdr:colOff>
      <xdr:row>34</xdr:row>
      <xdr:rowOff>104775</xdr:rowOff>
    </xdr:to>
    <xdr:pic>
      <xdr:nvPicPr>
        <xdr:cNvPr id="48136" name="図 9">
          <a:extLst>
            <a:ext uri="{FF2B5EF4-FFF2-40B4-BE49-F238E27FC236}">
              <a16:creationId xmlns:a16="http://schemas.microsoft.com/office/drawing/2014/main" id="{27FF6AC5-A626-4627-B391-C501B8250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38125" y="4800600"/>
          <a:ext cx="3981450" cy="1457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152400</xdr:colOff>
      <xdr:row>26</xdr:row>
      <xdr:rowOff>104775</xdr:rowOff>
    </xdr:from>
    <xdr:to>
      <xdr:col>32</xdr:col>
      <xdr:colOff>161925</xdr:colOff>
      <xdr:row>34</xdr:row>
      <xdr:rowOff>85725</xdr:rowOff>
    </xdr:to>
    <xdr:pic>
      <xdr:nvPicPr>
        <xdr:cNvPr id="48137" name="図 10">
          <a:extLst>
            <a:ext uri="{FF2B5EF4-FFF2-40B4-BE49-F238E27FC236}">
              <a16:creationId xmlns:a16="http://schemas.microsoft.com/office/drawing/2014/main" id="{13CC452C-3810-415D-860D-4C372579D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352925" y="4810125"/>
          <a:ext cx="2209800" cy="1428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58616</xdr:colOff>
      <xdr:row>50</xdr:row>
      <xdr:rowOff>51289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BB1310EC-2F62-4B3D-90D0-B25618AAF2BE}"/>
                </a:ext>
              </a:extLst>
            </xdr:cNvPr>
            <xdr:cNvSpPr txBox="1"/>
          </xdr:nvSpPr>
          <xdr:spPr>
            <a:xfrm>
              <a:off x="2458916" y="9100039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𝑇𝑎</m:t>
                    </m:r>
                    <m:r>
                      <a:rPr kumimoji="1" lang="en-US" altLang="ja-JP" sz="8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𝐹𝑐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8</m:t>
                        </m:r>
                      </m:den>
                    </m:f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𝜋</m:t>
                    </m:r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𝐿</m:t>
                    </m:r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 panose="02040503050406030204" pitchFamily="18" charset="0"/>
                      </a:rPr>
                      <m:t>𝑑</m:t>
                    </m:r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2" name="テキスト ボックス 11"/>
            <xdr:cNvSpPr txBox="1"/>
          </xdr:nvSpPr>
          <xdr:spPr>
            <a:xfrm xmlns:a="http://schemas.openxmlformats.org/drawingml/2006/main">
              <a:off x="2458916" y="9100039"/>
              <a:ext cx="1630971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800" b="0" i="0">
                  <a:latin typeface="Cambria Math"/>
                </a:rPr>
                <a:t>𝑇𝑎=𝐹𝑐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b="0" i="0">
                  <a:latin typeface="Cambria Math"/>
                </a:rPr>
                <a:t>8×𝜋×𝐿×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𝑑</a:t>
              </a:r>
              <a:endParaRPr kumimoji="1" lang="ja-JP" altLang="en-US" sz="80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131885</xdr:colOff>
      <xdr:row>38</xdr:row>
      <xdr:rowOff>36635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05E2023D-DFF9-49CA-AB3A-DCF12AFE08BF}"/>
                </a:ext>
              </a:extLst>
            </xdr:cNvPr>
            <xdr:cNvSpPr txBox="1"/>
          </xdr:nvSpPr>
          <xdr:spPr>
            <a:xfrm>
              <a:off x="2132135" y="6913685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𝑅𝑏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4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𝑛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𝐷</m:t>
                        </m:r>
                      </m:den>
                    </m:f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𝐹h</m:t>
                    </m:r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h𝑔</m:t>
                    </m:r>
                    <m:r>
                      <a:rPr kumimoji="1" lang="en-US" altLang="ja-JP" sz="8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kumimoji="1" lang="en-US" altLang="ja-JP" sz="8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𝑊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−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𝐹𝑣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 xmlns:a="http://schemas.openxmlformats.org/drawingml/2006/main">
              <a:off x="2132135" y="6913685"/>
              <a:ext cx="1630971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800" b="0" i="0">
                  <a:latin typeface="Cambria Math"/>
                </a:rPr>
                <a:t>𝑅𝑏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4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/(</a:t>
              </a:r>
              <a:r>
                <a:rPr kumimoji="1" lang="en-US" altLang="ja-JP" sz="800" b="0" i="0">
                  <a:latin typeface="Cambria Math"/>
                </a:rPr>
                <a:t>𝑛×𝐷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800" b="0" i="0">
                  <a:latin typeface="Cambria Math"/>
                </a:rPr>
                <a:t>×𝐹ℎ×ℎ𝑔−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800" b="0" i="0">
                  <a:latin typeface="Cambria Math"/>
                </a:rPr>
                <a:t>𝑊−𝐹𝑣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)/</a:t>
              </a:r>
              <a:r>
                <a:rPr kumimoji="1" lang="en-US" altLang="ja-JP" sz="800" b="0" i="0">
                  <a:latin typeface="Cambria Math"/>
                </a:rPr>
                <a:t>𝑛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11</xdr:col>
      <xdr:colOff>58616</xdr:colOff>
      <xdr:row>41</xdr:row>
      <xdr:rowOff>43962</xdr:rowOff>
    </xdr:from>
    <xdr:ext cx="619855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E06662FC-9656-4E68-BD43-6B04B259E587}"/>
                </a:ext>
              </a:extLst>
            </xdr:cNvPr>
            <xdr:cNvSpPr txBox="1"/>
          </xdr:nvSpPr>
          <xdr:spPr>
            <a:xfrm>
              <a:off x="2258891" y="7463937"/>
              <a:ext cx="619855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𝜏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𝐹h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𝑛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3" name="テキスト ボックス 2"/>
            <xdr:cNvSpPr txBox="1"/>
          </xdr:nvSpPr>
          <xdr:spPr>
            <a:xfrm xmlns:a="http://schemas.openxmlformats.org/drawingml/2006/main">
              <a:off x="2258891" y="7463937"/>
              <a:ext cx="619855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800" b="0" i="0">
                  <a:latin typeface="Cambria Math"/>
                </a:rPr>
                <a:t>𝜏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𝐹ℎ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/(</a:t>
              </a:r>
              <a:r>
                <a:rPr kumimoji="1" lang="en-US" altLang="ja-JP" sz="800" b="0" i="0">
                  <a:latin typeface="Cambria Math"/>
                </a:rPr>
                <a:t>𝑛×𝐴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10</xdr:col>
      <xdr:colOff>168520</xdr:colOff>
      <xdr:row>44</xdr:row>
      <xdr:rowOff>43961</xdr:rowOff>
    </xdr:from>
    <xdr:ext cx="590547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CCD4282B-E66A-48B2-8B4E-F63EEC7DDE4E}"/>
                </a:ext>
              </a:extLst>
            </xdr:cNvPr>
            <xdr:cNvSpPr txBox="1"/>
          </xdr:nvSpPr>
          <xdr:spPr>
            <a:xfrm>
              <a:off x="2168770" y="8006861"/>
              <a:ext cx="590547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𝜎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𝑅𝑏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4" name="テキスト ボックス 3"/>
            <xdr:cNvSpPr txBox="1"/>
          </xdr:nvSpPr>
          <xdr:spPr>
            <a:xfrm xmlns:a="http://schemas.openxmlformats.org/drawingml/2006/main">
              <a:off x="2168770" y="8006861"/>
              <a:ext cx="590547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800" b="0" i="0">
                  <a:latin typeface="Cambria Math"/>
                </a:rPr>
                <a:t>𝜎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𝑅𝑏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b="0" i="0">
                  <a:latin typeface="Cambria Math"/>
                </a:rPr>
                <a:t>𝐴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37</xdr:col>
      <xdr:colOff>9524</xdr:colOff>
      <xdr:row>33</xdr:row>
      <xdr:rowOff>161926</xdr:rowOff>
    </xdr:from>
    <xdr:ext cx="6267451" cy="84772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FFD9F01-6799-4FC9-9AF8-9E02CD4F170B}"/>
            </a:ext>
          </a:extLst>
        </xdr:cNvPr>
        <xdr:cNvSpPr txBox="1"/>
      </xdr:nvSpPr>
      <xdr:spPr>
        <a:xfrm>
          <a:off x="7400924" y="6134101"/>
          <a:ext cx="6267451" cy="8477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耐震クラスの適用は、建築物の重要度設定を行う立場の建築主や設計者が、原則として判断し決定するものである。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行政的には、全ての設備機器は「耐震クラス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以上であればよい」として取り扱われるものと考えている。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なお、防振装置を付した機器では耐震クラス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は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適用せず、</a:t>
          </a:r>
          <a:r>
            <a:rPr kumimoji="1" lang="ja-JP" altLang="en-US" sz="1100">
              <a:solidFill>
                <a:srgbClr val="FF0000"/>
              </a:solidFill>
            </a:rPr>
            <a:t>耐震クラス</a:t>
          </a:r>
          <a:r>
            <a:rPr kumimoji="1" lang="en-US" altLang="ja-JP" sz="1100">
              <a:solidFill>
                <a:srgbClr val="FF0000"/>
              </a:solidFill>
            </a:rPr>
            <a:t>S</a:t>
          </a:r>
          <a:r>
            <a:rPr kumimoji="1" lang="ja-JP" altLang="en-US" sz="1100">
              <a:solidFill>
                <a:srgbClr val="FF0000"/>
              </a:solidFill>
            </a:rPr>
            <a:t>又は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を適用することが望ましい。</a:t>
          </a:r>
        </a:p>
      </xdr:txBody>
    </xdr:sp>
    <xdr:clientData/>
  </xdr:oneCellAnchor>
  <xdr:oneCellAnchor>
    <xdr:from>
      <xdr:col>37</xdr:col>
      <xdr:colOff>104774</xdr:colOff>
      <xdr:row>38</xdr:row>
      <xdr:rowOff>142876</xdr:rowOff>
    </xdr:from>
    <xdr:ext cx="4886325" cy="119062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F5C0E05-A4A2-4BCB-ADF2-F1D2B9AE53FD}"/>
            </a:ext>
          </a:extLst>
        </xdr:cNvPr>
        <xdr:cNvSpPr txBox="1"/>
      </xdr:nvSpPr>
      <xdr:spPr>
        <a:xfrm>
          <a:off x="7496174" y="7019926"/>
          <a:ext cx="4886325" cy="119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アンカーボルトの配置が長方形の場合、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ℓ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は短辺の値とする。</a:t>
          </a:r>
          <a:endParaRPr kumimoji="1" lang="en-US" altLang="ja-JP" sz="1100" b="0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300"/>
            </a:lnSpc>
          </a:pP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アンカーボルトセンター間に重心がない場合、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ℓG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の値は長い方を適用する。</a:t>
          </a:r>
          <a:endParaRPr kumimoji="1" lang="en-US" altLang="ja-JP" sz="1100" b="0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300"/>
            </a:lnSpc>
          </a:pP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箱外周～基礎縁距離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(A)≧10(cm)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とする。</a:t>
          </a:r>
          <a:endParaRPr kumimoji="1" lang="en-US" altLang="ja-JP" sz="1100" b="0">
            <a:solidFill>
              <a:srgbClr val="FF0000"/>
            </a:solidFill>
            <a:latin typeface="+mn-ea"/>
            <a:ea typeface="+mn-ea"/>
          </a:endParaRPr>
        </a:p>
        <a:p>
          <a:r>
            <a:rPr lang="en-US" altLang="ja-JP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基礎ﾎﾞﾙﾄ中心～基礎辺部 （</a:t>
          </a:r>
          <a:r>
            <a:rPr lang="en-US" altLang="ja-JP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C</a:t>
          </a:r>
          <a:r>
            <a:rPr lang="ja-JP" altLang="en-US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）≧</a:t>
          </a:r>
          <a:r>
            <a:rPr lang="en-US" altLang="ja-JP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10(cm)</a:t>
          </a:r>
          <a:r>
            <a:rPr lang="ja-JP" altLang="en-US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とする。</a:t>
          </a:r>
          <a:r>
            <a:rPr lang="ja-JP" altLang="en-US" b="0">
              <a:solidFill>
                <a:srgbClr val="FF0000"/>
              </a:solidFill>
              <a:latin typeface="+mn-ea"/>
              <a:ea typeface="+mn-ea"/>
            </a:rPr>
            <a:t> </a:t>
          </a:r>
          <a:endParaRPr lang="en-US" altLang="ja-JP" b="0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箱外周～基礎縁距離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(A)≧10(cm)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とする。</a:t>
          </a:r>
        </a:p>
      </xdr:txBody>
    </xdr:sp>
    <xdr:clientData/>
  </xdr:oneCellAnchor>
  <xdr:oneCellAnchor>
    <xdr:from>
      <xdr:col>48</xdr:col>
      <xdr:colOff>43961</xdr:colOff>
      <xdr:row>52</xdr:row>
      <xdr:rowOff>0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425DDA29-73CA-4743-B640-200A0D0AAF6E}"/>
                </a:ext>
              </a:extLst>
            </xdr:cNvPr>
            <xdr:cNvSpPr txBox="1"/>
          </xdr:nvSpPr>
          <xdr:spPr>
            <a:xfrm>
              <a:off x="16169786" y="10677525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800" i="1">
                        <a:latin typeface="Cambria Math"/>
                      </a:rPr>
                      <m:t>ｆｃ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9</m:t>
                        </m:r>
                      </m:num>
                      <m:den>
                        <m:r>
                          <a:rPr kumimoji="1" lang="en-US" altLang="ja-JP" sz="800" i="1">
                            <a:latin typeface="Cambria Math"/>
                          </a:rPr>
                          <m:t>100</m:t>
                        </m:r>
                      </m:den>
                    </m:f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𝐹𝑐</m:t>
                    </m:r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7" name="テキスト ボックス 6"/>
            <xdr:cNvSpPr txBox="1"/>
          </xdr:nvSpPr>
          <xdr:spPr>
            <a:xfrm xmlns:a="http://schemas.openxmlformats.org/drawingml/2006/main">
              <a:off x="16169786" y="10677525"/>
              <a:ext cx="1630971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ja-JP" altLang="en-US" sz="800" i="0">
                  <a:latin typeface="Cambria Math"/>
                </a:rPr>
                <a:t>ｆｃ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9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i="0">
                  <a:latin typeface="Cambria Math"/>
                </a:rPr>
                <a:t>100</a:t>
              </a:r>
              <a:r>
                <a:rPr kumimoji="1" lang="en-US" altLang="ja-JP" sz="800" b="0" i="0">
                  <a:latin typeface="Cambria Math"/>
                </a:rPr>
                <a:t>×𝐹𝑐</a:t>
              </a:r>
              <a:endParaRPr kumimoji="1" lang="ja-JP" altLang="en-US" sz="800"/>
            </a:p>
          </xdr:txBody>
        </xdr:sp>
      </mc:Fallback>
    </mc:AlternateContent>
    <xdr:clientData/>
  </xdr:oneCellAnchor>
  <xdr:twoCellAnchor editAs="oneCell">
    <xdr:from>
      <xdr:col>12</xdr:col>
      <xdr:colOff>38100</xdr:colOff>
      <xdr:row>26</xdr:row>
      <xdr:rowOff>76200</xdr:rowOff>
    </xdr:from>
    <xdr:to>
      <xdr:col>22</xdr:col>
      <xdr:colOff>190500</xdr:colOff>
      <xdr:row>34</xdr:row>
      <xdr:rowOff>9525</xdr:rowOff>
    </xdr:to>
    <xdr:pic>
      <xdr:nvPicPr>
        <xdr:cNvPr id="49160" name="図 10">
          <a:extLst>
            <a:ext uri="{FF2B5EF4-FFF2-40B4-BE49-F238E27FC236}">
              <a16:creationId xmlns:a16="http://schemas.microsoft.com/office/drawing/2014/main" id="{7263A57D-6BE6-432A-8852-1ED8497DD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38400" y="4781550"/>
          <a:ext cx="2152650" cy="1381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26</xdr:row>
      <xdr:rowOff>66675</xdr:rowOff>
    </xdr:from>
    <xdr:to>
      <xdr:col>11</xdr:col>
      <xdr:colOff>142875</xdr:colOff>
      <xdr:row>34</xdr:row>
      <xdr:rowOff>114300</xdr:rowOff>
    </xdr:to>
    <xdr:pic>
      <xdr:nvPicPr>
        <xdr:cNvPr id="49161" name="図 9">
          <a:extLst>
            <a:ext uri="{FF2B5EF4-FFF2-40B4-BE49-F238E27FC236}">
              <a16:creationId xmlns:a16="http://schemas.microsoft.com/office/drawing/2014/main" id="{2469160B-4746-4F0C-917F-6015EDF63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38125" y="4772025"/>
          <a:ext cx="2105025" cy="1495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58616</xdr:colOff>
      <xdr:row>50</xdr:row>
      <xdr:rowOff>51289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C0BDC057-3086-421D-B6EB-36A4DB4DC59F}"/>
                </a:ext>
              </a:extLst>
            </xdr:cNvPr>
            <xdr:cNvSpPr txBox="1"/>
          </xdr:nvSpPr>
          <xdr:spPr>
            <a:xfrm>
              <a:off x="2458916" y="9100039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𝑇𝑎</m:t>
                    </m:r>
                    <m:r>
                      <a:rPr kumimoji="1" lang="en-US" altLang="ja-JP" sz="8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𝐹𝑐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8</m:t>
                        </m:r>
                      </m:den>
                    </m:f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𝜋</m:t>
                    </m:r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𝐿</m:t>
                    </m:r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800" b="0" i="1">
                        <a:latin typeface="Cambria Math" panose="02040503050406030204" pitchFamily="18" charset="0"/>
                      </a:rPr>
                      <m:t>2</m:t>
                    </m:r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C0BDC057-3086-421D-B6EB-36A4DB4DC59F}"/>
                </a:ext>
              </a:extLst>
            </xdr:cNvPr>
            <xdr:cNvSpPr txBox="1"/>
          </xdr:nvSpPr>
          <xdr:spPr>
            <a:xfrm>
              <a:off x="2458916" y="9100039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kumimoji="1" lang="en-US" altLang="ja-JP" sz="800" b="0" i="0">
                  <a:latin typeface="Cambria Math"/>
                </a:rPr>
                <a:t>𝑇𝑎=𝐹𝑐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b="0" i="0">
                  <a:latin typeface="Cambria Math"/>
                </a:rPr>
                <a:t>8×𝜋×𝐿×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𝑑2</a:t>
              </a:r>
              <a:endParaRPr kumimoji="1" lang="ja-JP" altLang="en-US" sz="8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26</xdr:row>
      <xdr:rowOff>66675</xdr:rowOff>
    </xdr:from>
    <xdr:to>
      <xdr:col>19</xdr:col>
      <xdr:colOff>104775</xdr:colOff>
      <xdr:row>33</xdr:row>
      <xdr:rowOff>85725</xdr:rowOff>
    </xdr:to>
    <xdr:pic>
      <xdr:nvPicPr>
        <xdr:cNvPr id="27510" name="図 9">
          <a:extLst>
            <a:ext uri="{FF2B5EF4-FFF2-40B4-BE49-F238E27FC236}">
              <a16:creationId xmlns:a16="http://schemas.microsoft.com/office/drawing/2014/main" id="{F47FC4B4-671C-4A72-B910-5BFAEBFD3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3850" y="4772025"/>
          <a:ext cx="3581400" cy="1285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123825</xdr:colOff>
      <xdr:row>26</xdr:row>
      <xdr:rowOff>47625</xdr:rowOff>
    </xdr:from>
    <xdr:to>
      <xdr:col>32</xdr:col>
      <xdr:colOff>152400</xdr:colOff>
      <xdr:row>33</xdr:row>
      <xdr:rowOff>133350</xdr:rowOff>
    </xdr:to>
    <xdr:pic>
      <xdr:nvPicPr>
        <xdr:cNvPr id="27511" name="図 10">
          <a:extLst>
            <a:ext uri="{FF2B5EF4-FFF2-40B4-BE49-F238E27FC236}">
              <a16:creationId xmlns:a16="http://schemas.microsoft.com/office/drawing/2014/main" id="{3E6047EE-C3A0-459D-A57E-FCE4E3216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124325" y="4752975"/>
          <a:ext cx="2428875" cy="1352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131885</xdr:colOff>
      <xdr:row>38</xdr:row>
      <xdr:rowOff>8060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A51A5335-1717-4660-87DF-D420F4448505}"/>
                </a:ext>
              </a:extLst>
            </xdr:cNvPr>
            <xdr:cNvSpPr txBox="1"/>
          </xdr:nvSpPr>
          <xdr:spPr>
            <a:xfrm>
              <a:off x="2132135" y="6885110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𝑅𝑏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𝐹h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h𝐺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kumimoji="1" lang="en-US" altLang="ja-JP" sz="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kumimoji="1" lang="en-US" altLang="ja-JP" sz="800" b="0" i="1">
                                <a:latin typeface="Cambria Math"/>
                              </a:rPr>
                              <m:t>𝑊</m:t>
                            </m:r>
                            <m:r>
                              <a:rPr kumimoji="1" lang="en-US" altLang="ja-JP" sz="800" b="0" i="1">
                                <a:latin typeface="Cambria Math"/>
                              </a:rPr>
                              <m:t>−</m:t>
                            </m:r>
                            <m:r>
                              <a:rPr kumimoji="1" lang="en-US" altLang="ja-JP" sz="800" b="0" i="1">
                                <a:latin typeface="Cambria Math"/>
                              </a:rPr>
                              <m:t>𝐹𝑣</m:t>
                            </m:r>
                          </m:e>
                        </m:d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𝑙𝐺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𝑙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𝑛𝑡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A51A5335-1717-4660-87DF-D420F4448505}"/>
                </a:ext>
              </a:extLst>
            </xdr:cNvPr>
            <xdr:cNvSpPr txBox="1"/>
          </xdr:nvSpPr>
          <xdr:spPr>
            <a:xfrm>
              <a:off x="2132135" y="6885110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kumimoji="1" lang="en-US" altLang="ja-JP" sz="800" b="0" i="0">
                  <a:latin typeface="Cambria Math"/>
                </a:rPr>
                <a:t>𝑅𝑏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800" b="0" i="0">
                  <a:latin typeface="Cambria Math"/>
                </a:rPr>
                <a:t>𝐹ℎ×ℎ𝐺−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800" b="0" i="0">
                  <a:latin typeface="Cambria Math"/>
                </a:rPr>
                <a:t>𝑊−𝐹𝑣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800" b="0" i="0">
                  <a:latin typeface="Cambria Math"/>
                </a:rPr>
                <a:t>×𝑙𝐺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)/(</a:t>
              </a:r>
              <a:r>
                <a:rPr kumimoji="1" lang="en-US" altLang="ja-JP" sz="800" b="0" i="0">
                  <a:latin typeface="Cambria Math"/>
                </a:rPr>
                <a:t>𝑙×𝑛𝑡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11</xdr:col>
      <xdr:colOff>58616</xdr:colOff>
      <xdr:row>41</xdr:row>
      <xdr:rowOff>43962</xdr:rowOff>
    </xdr:from>
    <xdr:ext cx="619855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52F12C4E-4E3D-4742-BEFD-C30426EE50BE}"/>
                </a:ext>
              </a:extLst>
            </xdr:cNvPr>
            <xdr:cNvSpPr txBox="1"/>
          </xdr:nvSpPr>
          <xdr:spPr>
            <a:xfrm>
              <a:off x="2234712" y="5539154"/>
              <a:ext cx="619855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𝜏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𝐹h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𝑛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1" name="テキスト ボックス 10"/>
            <xdr:cNvSpPr txBox="1"/>
          </xdr:nvSpPr>
          <xdr:spPr>
            <a:xfrm xmlns:a="http://schemas.openxmlformats.org/drawingml/2006/main">
              <a:off x="2234712" y="5539154"/>
              <a:ext cx="619855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800" b="0" i="0">
                  <a:latin typeface="Cambria Math"/>
                </a:rPr>
                <a:t>𝜏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𝐹ℎ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/(</a:t>
              </a:r>
              <a:r>
                <a:rPr kumimoji="1" lang="en-US" altLang="ja-JP" sz="800" b="0" i="0">
                  <a:latin typeface="Cambria Math"/>
                </a:rPr>
                <a:t>𝑛×𝐴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10</xdr:col>
      <xdr:colOff>168520</xdr:colOff>
      <xdr:row>44</xdr:row>
      <xdr:rowOff>43961</xdr:rowOff>
    </xdr:from>
    <xdr:ext cx="590547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AB9CD80D-FA84-4B42-B808-C5FD01737D7B}"/>
                </a:ext>
              </a:extLst>
            </xdr:cNvPr>
            <xdr:cNvSpPr txBox="1"/>
          </xdr:nvSpPr>
          <xdr:spPr>
            <a:xfrm>
              <a:off x="2146789" y="6088673"/>
              <a:ext cx="590547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𝜎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𝑅𝑏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2" name="テキスト ボックス 11"/>
            <xdr:cNvSpPr txBox="1"/>
          </xdr:nvSpPr>
          <xdr:spPr>
            <a:xfrm xmlns:a="http://schemas.openxmlformats.org/drawingml/2006/main">
              <a:off x="2146789" y="6088673"/>
              <a:ext cx="590547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800" b="0" i="0">
                  <a:latin typeface="Cambria Math"/>
                </a:rPr>
                <a:t>𝜎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𝑅𝑏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b="0" i="0">
                  <a:latin typeface="Cambria Math"/>
                </a:rPr>
                <a:t>𝐴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17</xdr:col>
      <xdr:colOff>43961</xdr:colOff>
      <xdr:row>50</xdr:row>
      <xdr:rowOff>21981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56AE9C6F-95F6-4912-BE33-E72A364674B3}"/>
                </a:ext>
              </a:extLst>
            </xdr:cNvPr>
            <xdr:cNvSpPr txBox="1"/>
          </xdr:nvSpPr>
          <xdr:spPr>
            <a:xfrm>
              <a:off x="3407019" y="7348904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800" i="1">
                        <a:latin typeface="Cambria Math"/>
                      </a:rPr>
                      <m:t>ｆｃ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9</m:t>
                        </m:r>
                      </m:num>
                      <m:den>
                        <m:r>
                          <a:rPr kumimoji="1" lang="en-US" altLang="ja-JP" sz="800" i="1">
                            <a:latin typeface="Cambria Math"/>
                          </a:rPr>
                          <m:t>100</m:t>
                        </m:r>
                      </m:den>
                    </m:f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𝐹𝑐</m:t>
                    </m:r>
                    <m:r>
                      <a:rPr kumimoji="1" lang="en-US" altLang="ja-JP" sz="800" b="0" i="1">
                        <a:latin typeface="Cambria Math"/>
                      </a:rPr>
                      <m:t>2</m:t>
                    </m:r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3" name="テキスト ボックス 12"/>
            <xdr:cNvSpPr txBox="1"/>
          </xdr:nvSpPr>
          <xdr:spPr>
            <a:xfrm xmlns:a="http://schemas.openxmlformats.org/drawingml/2006/main">
              <a:off x="3407019" y="7348904"/>
              <a:ext cx="1630971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ja-JP" altLang="en-US" sz="800" i="0">
                  <a:latin typeface="Cambria Math"/>
                </a:rPr>
                <a:t>ｆｃ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9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i="0">
                  <a:latin typeface="Cambria Math"/>
                </a:rPr>
                <a:t>100</a:t>
              </a:r>
              <a:r>
                <a:rPr kumimoji="1" lang="en-US" altLang="ja-JP" sz="800" b="0" i="0">
                  <a:latin typeface="Cambria Math"/>
                </a:rPr>
                <a:t>×𝐹𝑐2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12</xdr:col>
      <xdr:colOff>58616</xdr:colOff>
      <xdr:row>55</xdr:row>
      <xdr:rowOff>51289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102F5FDA-12A4-469E-8089-127FFB9E0FC2}"/>
                </a:ext>
              </a:extLst>
            </xdr:cNvPr>
            <xdr:cNvSpPr txBox="1"/>
          </xdr:nvSpPr>
          <xdr:spPr>
            <a:xfrm>
              <a:off x="2432539" y="8294077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𝑇𝑎</m:t>
                    </m:r>
                    <m:r>
                      <a:rPr kumimoji="1" lang="en-US" altLang="ja-JP" sz="800" b="0" i="1">
                        <a:latin typeface="Cambria Math"/>
                      </a:rPr>
                      <m:t>2=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𝐹𝑐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80</m:t>
                        </m:r>
                      </m:den>
                    </m:f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𝜋</m:t>
                    </m:r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𝐿</m:t>
                    </m:r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𝑊</m:t>
                    </m:r>
                    <m:r>
                      <a:rPr kumimoji="1" lang="en-US" altLang="ja-JP" sz="800" b="0" i="1">
                        <a:latin typeface="Cambria Math"/>
                      </a:rPr>
                      <m:t>′</m:t>
                    </m:r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4" name="テキスト ボックス 13"/>
            <xdr:cNvSpPr txBox="1"/>
          </xdr:nvSpPr>
          <xdr:spPr>
            <a:xfrm xmlns:a="http://schemas.openxmlformats.org/drawingml/2006/main">
              <a:off x="2432539" y="8294077"/>
              <a:ext cx="1630971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800" b="0" i="0">
                  <a:latin typeface="Cambria Math"/>
                </a:rPr>
                <a:t>𝑇𝑎2=𝐹𝑐1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b="0" i="0">
                  <a:latin typeface="Cambria Math"/>
                </a:rPr>
                <a:t>80×𝜋×𝐿×𝑊′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37</xdr:col>
      <xdr:colOff>9524</xdr:colOff>
      <xdr:row>33</xdr:row>
      <xdr:rowOff>161926</xdr:rowOff>
    </xdr:from>
    <xdr:ext cx="6267451" cy="84772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84475E7-8219-48A9-B3C5-5183101CA5E9}"/>
            </a:ext>
          </a:extLst>
        </xdr:cNvPr>
        <xdr:cNvSpPr txBox="1"/>
      </xdr:nvSpPr>
      <xdr:spPr>
        <a:xfrm>
          <a:off x="7400924" y="5953126"/>
          <a:ext cx="6267451" cy="8477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耐震クラスの適用は、建築物の重要度設定を行う立場の建築主や設計者が、原則として判断し決定するものである。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行政的には、全ての設備機器は「耐震クラス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以上であればよい」として取り扱われるものと考えている。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なお、防振装置を付した機器では耐震クラス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は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適用せず、</a:t>
          </a:r>
          <a:r>
            <a:rPr kumimoji="1" lang="ja-JP" altLang="en-US" sz="1100">
              <a:solidFill>
                <a:srgbClr val="FF0000"/>
              </a:solidFill>
            </a:rPr>
            <a:t>耐震クラス</a:t>
          </a:r>
          <a:r>
            <a:rPr kumimoji="1" lang="en-US" altLang="ja-JP" sz="1100">
              <a:solidFill>
                <a:srgbClr val="FF0000"/>
              </a:solidFill>
            </a:rPr>
            <a:t>S</a:t>
          </a:r>
          <a:r>
            <a:rPr kumimoji="1" lang="ja-JP" altLang="en-US" sz="1100">
              <a:solidFill>
                <a:srgbClr val="FF0000"/>
              </a:solidFill>
            </a:rPr>
            <a:t>又は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を適用することが望ましい。</a:t>
          </a:r>
        </a:p>
      </xdr:txBody>
    </xdr:sp>
    <xdr:clientData/>
  </xdr:oneCellAnchor>
  <xdr:oneCellAnchor>
    <xdr:from>
      <xdr:col>37</xdr:col>
      <xdr:colOff>104774</xdr:colOff>
      <xdr:row>38</xdr:row>
      <xdr:rowOff>142876</xdr:rowOff>
    </xdr:from>
    <xdr:ext cx="4886325" cy="638174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6983688-0805-4A06-B386-2CBB35D8C92F}"/>
            </a:ext>
          </a:extLst>
        </xdr:cNvPr>
        <xdr:cNvSpPr txBox="1"/>
      </xdr:nvSpPr>
      <xdr:spPr>
        <a:xfrm>
          <a:off x="7496174" y="6838951"/>
          <a:ext cx="4886325" cy="638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アンカーボルトの配置が長方形の場合、</a:t>
          </a:r>
          <a:r>
            <a:rPr kumimoji="1" lang="en-US" altLang="ja-JP" sz="1100">
              <a:solidFill>
                <a:srgbClr val="FF0000"/>
              </a:solidFill>
            </a:rPr>
            <a:t>ℓ</a:t>
          </a:r>
          <a:r>
            <a:rPr kumimoji="1" lang="ja-JP" altLang="en-US" sz="1100">
              <a:solidFill>
                <a:srgbClr val="FF0000"/>
              </a:solidFill>
            </a:rPr>
            <a:t>は短辺の値とする。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アンカーボルトセンター間に重心がない場合、</a:t>
          </a:r>
          <a:r>
            <a:rPr kumimoji="1" lang="en-US" altLang="ja-JP" sz="1100">
              <a:solidFill>
                <a:srgbClr val="FF0000"/>
              </a:solidFill>
            </a:rPr>
            <a:t>ℓG</a:t>
          </a:r>
          <a:r>
            <a:rPr kumimoji="1" lang="ja-JP" altLang="en-US" sz="1100">
              <a:solidFill>
                <a:srgbClr val="FF0000"/>
              </a:solidFill>
            </a:rPr>
            <a:t>の値は長い方を適用する。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箱外周～基礎縁距離</a:t>
          </a:r>
          <a:r>
            <a:rPr kumimoji="1" lang="en-US" altLang="ja-JP" sz="1100">
              <a:solidFill>
                <a:srgbClr val="FF0000"/>
              </a:solidFill>
            </a:rPr>
            <a:t>(A)≧10(cm)</a:t>
          </a:r>
          <a:r>
            <a:rPr kumimoji="1" lang="ja-JP" altLang="en-US" sz="1100">
              <a:solidFill>
                <a:srgbClr val="FF0000"/>
              </a:solidFill>
            </a:rPr>
            <a:t>とする。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131885</xdr:colOff>
      <xdr:row>38</xdr:row>
      <xdr:rowOff>36635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A60590C1-AA56-40BD-BD66-E607BCEA8DDE}"/>
                </a:ext>
              </a:extLst>
            </xdr:cNvPr>
            <xdr:cNvSpPr txBox="1"/>
          </xdr:nvSpPr>
          <xdr:spPr>
            <a:xfrm>
              <a:off x="2132135" y="6913685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𝑅𝑏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𝐹h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h𝐺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kumimoji="1" lang="en-US" altLang="ja-JP" sz="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kumimoji="1" lang="en-US" altLang="ja-JP" sz="800" b="0" i="1">
                                <a:latin typeface="Cambria Math"/>
                              </a:rPr>
                              <m:t>𝑊</m:t>
                            </m:r>
                            <m:r>
                              <a:rPr kumimoji="1" lang="en-US" altLang="ja-JP" sz="800" b="0" i="1">
                                <a:latin typeface="Cambria Math"/>
                              </a:rPr>
                              <m:t>−</m:t>
                            </m:r>
                            <m:r>
                              <a:rPr kumimoji="1" lang="en-US" altLang="ja-JP" sz="800" b="0" i="1">
                                <a:latin typeface="Cambria Math"/>
                              </a:rPr>
                              <m:t>𝐹𝑣</m:t>
                            </m:r>
                          </m:e>
                        </m:d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𝑙𝐺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𝑙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𝑛𝑡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A60590C1-AA56-40BD-BD66-E607BCEA8DDE}"/>
                </a:ext>
              </a:extLst>
            </xdr:cNvPr>
            <xdr:cNvSpPr txBox="1"/>
          </xdr:nvSpPr>
          <xdr:spPr>
            <a:xfrm>
              <a:off x="2132135" y="6913685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kumimoji="1" lang="en-US" altLang="ja-JP" sz="800" b="0" i="0">
                  <a:latin typeface="Cambria Math"/>
                </a:rPr>
                <a:t>𝑅𝑏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800" b="0" i="0">
                  <a:latin typeface="Cambria Math"/>
                </a:rPr>
                <a:t>𝐹ℎ×ℎ𝐺−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800" b="0" i="0">
                  <a:latin typeface="Cambria Math"/>
                </a:rPr>
                <a:t>𝑊−𝐹𝑣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800" b="0" i="0">
                  <a:latin typeface="Cambria Math"/>
                </a:rPr>
                <a:t>×𝑙𝐺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)/(</a:t>
              </a:r>
              <a:r>
                <a:rPr kumimoji="1" lang="en-US" altLang="ja-JP" sz="800" b="0" i="0">
                  <a:latin typeface="Cambria Math"/>
                </a:rPr>
                <a:t>𝑙×𝑛𝑡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11</xdr:col>
      <xdr:colOff>58616</xdr:colOff>
      <xdr:row>41</xdr:row>
      <xdr:rowOff>43962</xdr:rowOff>
    </xdr:from>
    <xdr:ext cx="619855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E598B1F7-23A2-4F8A-9226-FBFF63207350}"/>
                </a:ext>
              </a:extLst>
            </xdr:cNvPr>
            <xdr:cNvSpPr txBox="1"/>
          </xdr:nvSpPr>
          <xdr:spPr>
            <a:xfrm>
              <a:off x="2258891" y="7463937"/>
              <a:ext cx="619855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𝜏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𝐹h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𝑛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E598B1F7-23A2-4F8A-9226-FBFF63207350}"/>
                </a:ext>
              </a:extLst>
            </xdr:cNvPr>
            <xdr:cNvSpPr txBox="1"/>
          </xdr:nvSpPr>
          <xdr:spPr>
            <a:xfrm>
              <a:off x="2258891" y="7463937"/>
              <a:ext cx="619855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kumimoji="1" lang="en-US" altLang="ja-JP" sz="800" b="0" i="0">
                  <a:latin typeface="Cambria Math"/>
                </a:rPr>
                <a:t>𝜏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𝐹ℎ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/(</a:t>
              </a:r>
              <a:r>
                <a:rPr kumimoji="1" lang="en-US" altLang="ja-JP" sz="800" b="0" i="0">
                  <a:latin typeface="Cambria Math"/>
                </a:rPr>
                <a:t>𝑛×𝐴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10</xdr:col>
      <xdr:colOff>168520</xdr:colOff>
      <xdr:row>44</xdr:row>
      <xdr:rowOff>43961</xdr:rowOff>
    </xdr:from>
    <xdr:ext cx="590547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A720C613-238A-4BD4-AD9A-A5B9439A6B28}"/>
                </a:ext>
              </a:extLst>
            </xdr:cNvPr>
            <xdr:cNvSpPr txBox="1"/>
          </xdr:nvSpPr>
          <xdr:spPr>
            <a:xfrm>
              <a:off x="2168770" y="8006861"/>
              <a:ext cx="590547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𝜎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𝑅𝑏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A720C613-238A-4BD4-AD9A-A5B9439A6B28}"/>
                </a:ext>
              </a:extLst>
            </xdr:cNvPr>
            <xdr:cNvSpPr txBox="1"/>
          </xdr:nvSpPr>
          <xdr:spPr>
            <a:xfrm>
              <a:off x="2168770" y="8006861"/>
              <a:ext cx="590547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kumimoji="1" lang="en-US" altLang="ja-JP" sz="800" b="0" i="0">
                  <a:latin typeface="Cambria Math"/>
                </a:rPr>
                <a:t>𝜎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𝑅𝑏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b="0" i="0">
                  <a:latin typeface="Cambria Math"/>
                </a:rPr>
                <a:t>𝐴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12</xdr:col>
      <xdr:colOff>58616</xdr:colOff>
      <xdr:row>50</xdr:row>
      <xdr:rowOff>51289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テキスト ボックス 7">
              <a:extLst>
                <a:ext uri="{FF2B5EF4-FFF2-40B4-BE49-F238E27FC236}">
                  <a16:creationId xmlns:a16="http://schemas.microsoft.com/office/drawing/2014/main" id="{41F40B15-CD20-46B2-A5D2-EEBCE8BFE107}"/>
                </a:ext>
              </a:extLst>
            </xdr:cNvPr>
            <xdr:cNvSpPr txBox="1"/>
          </xdr:nvSpPr>
          <xdr:spPr>
            <a:xfrm>
              <a:off x="2458916" y="10004914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𝑇𝑎</m:t>
                    </m:r>
                    <m:r>
                      <a:rPr kumimoji="1" lang="en-US" altLang="ja-JP" sz="8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𝐹𝑐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80</m:t>
                        </m:r>
                      </m:den>
                    </m:f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𝜋</m:t>
                    </m:r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𝐿</m:t>
                    </m:r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𝑊</m:t>
                    </m:r>
                    <m:r>
                      <a:rPr kumimoji="1" lang="en-US" altLang="ja-JP" sz="800" b="0" i="1">
                        <a:latin typeface="Cambria Math"/>
                      </a:rPr>
                      <m:t>′</m:t>
                    </m:r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8" name="テキスト ボックス 7">
              <a:extLst>
                <a:ext uri="{FF2B5EF4-FFF2-40B4-BE49-F238E27FC236}">
                  <a16:creationId xmlns:a16="http://schemas.microsoft.com/office/drawing/2014/main" id="{41F40B15-CD20-46B2-A5D2-EEBCE8BFE107}"/>
                </a:ext>
              </a:extLst>
            </xdr:cNvPr>
            <xdr:cNvSpPr txBox="1"/>
          </xdr:nvSpPr>
          <xdr:spPr>
            <a:xfrm>
              <a:off x="2458916" y="10004914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kumimoji="1" lang="en-US" altLang="ja-JP" sz="800" b="0" i="0">
                  <a:latin typeface="Cambria Math"/>
                </a:rPr>
                <a:t>𝑇𝑎=𝐹𝑐1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b="0" i="0">
                  <a:latin typeface="Cambria Math"/>
                </a:rPr>
                <a:t>80×𝜋×𝐿×𝑊′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37</xdr:col>
      <xdr:colOff>9524</xdr:colOff>
      <xdr:row>33</xdr:row>
      <xdr:rowOff>161926</xdr:rowOff>
    </xdr:from>
    <xdr:ext cx="6267451" cy="84772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70A4FD0-523B-4AB8-A135-5AB8A106772A}"/>
            </a:ext>
          </a:extLst>
        </xdr:cNvPr>
        <xdr:cNvSpPr txBox="1"/>
      </xdr:nvSpPr>
      <xdr:spPr>
        <a:xfrm>
          <a:off x="7400924" y="6134101"/>
          <a:ext cx="6267451" cy="8477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耐震クラスの適用は、建築物の重要度設定を行う立場の建築主や設計者が、原則として判断し決定するものである。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行政的には、全ての設備機器は「耐震クラス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以上であればよい」として取り扱われるものと考えている。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なお、防振装置を付した機器では耐震クラス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は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適用せず、</a:t>
          </a:r>
          <a:r>
            <a:rPr kumimoji="1" lang="ja-JP" altLang="en-US" sz="1100">
              <a:solidFill>
                <a:srgbClr val="FF0000"/>
              </a:solidFill>
            </a:rPr>
            <a:t>耐震クラス</a:t>
          </a:r>
          <a:r>
            <a:rPr kumimoji="1" lang="en-US" altLang="ja-JP" sz="1100">
              <a:solidFill>
                <a:srgbClr val="FF0000"/>
              </a:solidFill>
            </a:rPr>
            <a:t>S</a:t>
          </a:r>
          <a:r>
            <a:rPr kumimoji="1" lang="ja-JP" altLang="en-US" sz="1100">
              <a:solidFill>
                <a:srgbClr val="FF0000"/>
              </a:solidFill>
            </a:rPr>
            <a:t>又は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を適用することが望ましい。</a:t>
          </a:r>
        </a:p>
      </xdr:txBody>
    </xdr:sp>
    <xdr:clientData/>
  </xdr:oneCellAnchor>
  <xdr:oneCellAnchor>
    <xdr:from>
      <xdr:col>37</xdr:col>
      <xdr:colOff>104774</xdr:colOff>
      <xdr:row>38</xdr:row>
      <xdr:rowOff>142876</xdr:rowOff>
    </xdr:from>
    <xdr:ext cx="4886325" cy="638174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620AC7D-37A0-4AC4-9597-135D7E8F1498}"/>
            </a:ext>
          </a:extLst>
        </xdr:cNvPr>
        <xdr:cNvSpPr txBox="1"/>
      </xdr:nvSpPr>
      <xdr:spPr>
        <a:xfrm>
          <a:off x="7496174" y="7019926"/>
          <a:ext cx="4886325" cy="638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アンカーボルトの配置が長方形の場合、</a:t>
          </a:r>
          <a:r>
            <a:rPr kumimoji="1" lang="en-US" altLang="ja-JP" sz="1100">
              <a:solidFill>
                <a:srgbClr val="FF0000"/>
              </a:solidFill>
            </a:rPr>
            <a:t>ℓ</a:t>
          </a:r>
          <a:r>
            <a:rPr kumimoji="1" lang="ja-JP" altLang="en-US" sz="1100">
              <a:solidFill>
                <a:srgbClr val="FF0000"/>
              </a:solidFill>
            </a:rPr>
            <a:t>は短辺の値とする。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アンカーボルトセンター間に重心がない場合、</a:t>
          </a:r>
          <a:r>
            <a:rPr kumimoji="1" lang="en-US" altLang="ja-JP" sz="1100">
              <a:solidFill>
                <a:srgbClr val="FF0000"/>
              </a:solidFill>
            </a:rPr>
            <a:t>ℓG</a:t>
          </a:r>
          <a:r>
            <a:rPr kumimoji="1" lang="ja-JP" altLang="en-US" sz="1100">
              <a:solidFill>
                <a:srgbClr val="FF0000"/>
              </a:solidFill>
            </a:rPr>
            <a:t>の値は長い方を適用する。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箱外周～基礎縁距離</a:t>
          </a:r>
          <a:r>
            <a:rPr kumimoji="1" lang="en-US" altLang="ja-JP" sz="1100">
              <a:solidFill>
                <a:srgbClr val="FF0000"/>
              </a:solidFill>
            </a:rPr>
            <a:t>(A)≧10(cm)</a:t>
          </a:r>
          <a:r>
            <a:rPr kumimoji="1" lang="ja-JP" altLang="en-US" sz="1100">
              <a:solidFill>
                <a:srgbClr val="FF0000"/>
              </a:solidFill>
            </a:rPr>
            <a:t>とする。</a:t>
          </a:r>
        </a:p>
      </xdr:txBody>
    </xdr:sp>
    <xdr:clientData/>
  </xdr:oneCellAnchor>
  <xdr:twoCellAnchor editAs="oneCell">
    <xdr:from>
      <xdr:col>1</xdr:col>
      <xdr:colOff>38100</xdr:colOff>
      <xdr:row>26</xdr:row>
      <xdr:rowOff>85725</xdr:rowOff>
    </xdr:from>
    <xdr:to>
      <xdr:col>21</xdr:col>
      <xdr:colOff>19050</xdr:colOff>
      <xdr:row>34</xdr:row>
      <xdr:rowOff>95250</xdr:rowOff>
    </xdr:to>
    <xdr:pic>
      <xdr:nvPicPr>
        <xdr:cNvPr id="38000" name="図 9">
          <a:extLst>
            <a:ext uri="{FF2B5EF4-FFF2-40B4-BE49-F238E27FC236}">
              <a16:creationId xmlns:a16="http://schemas.microsoft.com/office/drawing/2014/main" id="{39DDF717-E9EE-46E1-8EB5-42FC23D11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38125" y="4791075"/>
          <a:ext cx="3981450" cy="1457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38100</xdr:colOff>
      <xdr:row>26</xdr:row>
      <xdr:rowOff>66675</xdr:rowOff>
    </xdr:from>
    <xdr:to>
      <xdr:col>30</xdr:col>
      <xdr:colOff>28575</xdr:colOff>
      <xdr:row>34</xdr:row>
      <xdr:rowOff>85725</xdr:rowOff>
    </xdr:to>
    <xdr:pic>
      <xdr:nvPicPr>
        <xdr:cNvPr id="38001" name="図 10">
          <a:extLst>
            <a:ext uri="{FF2B5EF4-FFF2-40B4-BE49-F238E27FC236}">
              <a16:creationId xmlns:a16="http://schemas.microsoft.com/office/drawing/2014/main" id="{2C4D0E66-6AEF-4E97-BB04-F2E13B64F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438650" y="4772025"/>
          <a:ext cx="1590675" cy="1466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131885</xdr:colOff>
      <xdr:row>38</xdr:row>
      <xdr:rowOff>36635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5BD776D1-1169-4156-8684-74EE3CA2EA09}"/>
                </a:ext>
              </a:extLst>
            </xdr:cNvPr>
            <xdr:cNvSpPr txBox="1"/>
          </xdr:nvSpPr>
          <xdr:spPr>
            <a:xfrm>
              <a:off x="2132135" y="6913685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𝑅𝑏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𝐹h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h𝐺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kumimoji="1" lang="en-US" altLang="ja-JP" sz="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kumimoji="1" lang="en-US" altLang="ja-JP" sz="800" b="0" i="1">
                                <a:latin typeface="Cambria Math"/>
                              </a:rPr>
                              <m:t>𝑊</m:t>
                            </m:r>
                            <m:r>
                              <a:rPr kumimoji="1" lang="en-US" altLang="ja-JP" sz="800" b="0" i="1">
                                <a:latin typeface="Cambria Math"/>
                              </a:rPr>
                              <m:t>−</m:t>
                            </m:r>
                            <m:r>
                              <a:rPr kumimoji="1" lang="en-US" altLang="ja-JP" sz="800" b="0" i="1">
                                <a:latin typeface="Cambria Math"/>
                              </a:rPr>
                              <m:t>𝐹𝑣</m:t>
                            </m:r>
                          </m:e>
                        </m:d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𝑙𝐺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𝑙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𝑛𝑡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5BD776D1-1169-4156-8684-74EE3CA2EA09}"/>
                </a:ext>
              </a:extLst>
            </xdr:cNvPr>
            <xdr:cNvSpPr txBox="1"/>
          </xdr:nvSpPr>
          <xdr:spPr>
            <a:xfrm>
              <a:off x="2132135" y="6913685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kumimoji="1" lang="en-US" altLang="ja-JP" sz="800" b="0" i="0">
                  <a:latin typeface="Cambria Math"/>
                </a:rPr>
                <a:t>𝑅𝑏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800" b="0" i="0">
                  <a:latin typeface="Cambria Math"/>
                </a:rPr>
                <a:t>𝐹ℎ×ℎ𝐺−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800" b="0" i="0">
                  <a:latin typeface="Cambria Math"/>
                </a:rPr>
                <a:t>𝑊−𝐹𝑣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800" b="0" i="0">
                  <a:latin typeface="Cambria Math"/>
                </a:rPr>
                <a:t>×𝑙𝐺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)/(</a:t>
              </a:r>
              <a:r>
                <a:rPr kumimoji="1" lang="en-US" altLang="ja-JP" sz="800" b="0" i="0">
                  <a:latin typeface="Cambria Math"/>
                </a:rPr>
                <a:t>𝑙×𝑛𝑡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11</xdr:col>
      <xdr:colOff>58616</xdr:colOff>
      <xdr:row>41</xdr:row>
      <xdr:rowOff>43962</xdr:rowOff>
    </xdr:from>
    <xdr:ext cx="619855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75CF4420-5C34-4FFF-A942-374A029597A5}"/>
                </a:ext>
              </a:extLst>
            </xdr:cNvPr>
            <xdr:cNvSpPr txBox="1"/>
          </xdr:nvSpPr>
          <xdr:spPr>
            <a:xfrm>
              <a:off x="2258891" y="7463937"/>
              <a:ext cx="619855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𝜏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𝐹h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𝑛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75CF4420-5C34-4FFF-A942-374A029597A5}"/>
                </a:ext>
              </a:extLst>
            </xdr:cNvPr>
            <xdr:cNvSpPr txBox="1"/>
          </xdr:nvSpPr>
          <xdr:spPr>
            <a:xfrm>
              <a:off x="2258891" y="7463937"/>
              <a:ext cx="619855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kumimoji="1" lang="en-US" altLang="ja-JP" sz="800" b="0" i="0">
                  <a:latin typeface="Cambria Math"/>
                </a:rPr>
                <a:t>𝜏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𝐹ℎ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/(</a:t>
              </a:r>
              <a:r>
                <a:rPr kumimoji="1" lang="en-US" altLang="ja-JP" sz="800" b="0" i="0">
                  <a:latin typeface="Cambria Math"/>
                </a:rPr>
                <a:t>𝑛×𝐴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10</xdr:col>
      <xdr:colOff>168520</xdr:colOff>
      <xdr:row>44</xdr:row>
      <xdr:rowOff>43961</xdr:rowOff>
    </xdr:from>
    <xdr:ext cx="590547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8BF286E5-11B7-4267-A304-18160EAB244C}"/>
                </a:ext>
              </a:extLst>
            </xdr:cNvPr>
            <xdr:cNvSpPr txBox="1"/>
          </xdr:nvSpPr>
          <xdr:spPr>
            <a:xfrm>
              <a:off x="2168770" y="8006861"/>
              <a:ext cx="590547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𝜎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𝑅𝑏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8BF286E5-11B7-4267-A304-18160EAB244C}"/>
                </a:ext>
              </a:extLst>
            </xdr:cNvPr>
            <xdr:cNvSpPr txBox="1"/>
          </xdr:nvSpPr>
          <xdr:spPr>
            <a:xfrm>
              <a:off x="2168770" y="8006861"/>
              <a:ext cx="590547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kumimoji="1" lang="en-US" altLang="ja-JP" sz="800" b="0" i="0">
                  <a:latin typeface="Cambria Math"/>
                </a:rPr>
                <a:t>𝜎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𝑅𝑏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b="0" i="0">
                  <a:latin typeface="Cambria Math"/>
                </a:rPr>
                <a:t>𝐴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37</xdr:col>
      <xdr:colOff>9524</xdr:colOff>
      <xdr:row>33</xdr:row>
      <xdr:rowOff>161926</xdr:rowOff>
    </xdr:from>
    <xdr:ext cx="6267451" cy="84772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E8D9284-9837-4D30-97C4-5C18F2E1E5D0}"/>
            </a:ext>
          </a:extLst>
        </xdr:cNvPr>
        <xdr:cNvSpPr txBox="1"/>
      </xdr:nvSpPr>
      <xdr:spPr>
        <a:xfrm>
          <a:off x="7400924" y="6134101"/>
          <a:ext cx="6267451" cy="8477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耐震クラスの適用は、建築物の重要度設定を行う立場の建築主や設計者が、原則として判断し決定するものである。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行政的には、全ての設備機器は「耐震クラス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以上であればよい」として取り扱われるものと考えている。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なお、防振装置を付した機器では耐震クラス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は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適用せず、</a:t>
          </a:r>
          <a:r>
            <a:rPr kumimoji="1" lang="ja-JP" altLang="en-US" sz="1100">
              <a:solidFill>
                <a:srgbClr val="FF0000"/>
              </a:solidFill>
            </a:rPr>
            <a:t>耐震クラス</a:t>
          </a:r>
          <a:r>
            <a:rPr kumimoji="1" lang="en-US" altLang="ja-JP" sz="1100">
              <a:solidFill>
                <a:srgbClr val="FF0000"/>
              </a:solidFill>
            </a:rPr>
            <a:t>S</a:t>
          </a:r>
          <a:r>
            <a:rPr kumimoji="1" lang="ja-JP" altLang="en-US" sz="1100">
              <a:solidFill>
                <a:srgbClr val="FF0000"/>
              </a:solidFill>
            </a:rPr>
            <a:t>又は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を適用することが望ましい。</a:t>
          </a:r>
        </a:p>
      </xdr:txBody>
    </xdr:sp>
    <xdr:clientData/>
  </xdr:oneCellAnchor>
  <xdr:oneCellAnchor>
    <xdr:from>
      <xdr:col>37</xdr:col>
      <xdr:colOff>104774</xdr:colOff>
      <xdr:row>38</xdr:row>
      <xdr:rowOff>142876</xdr:rowOff>
    </xdr:from>
    <xdr:ext cx="4886325" cy="63817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B132AFB-B650-4B69-95A5-C6C155DF29F2}"/>
            </a:ext>
          </a:extLst>
        </xdr:cNvPr>
        <xdr:cNvSpPr txBox="1"/>
      </xdr:nvSpPr>
      <xdr:spPr>
        <a:xfrm>
          <a:off x="7496174" y="7019926"/>
          <a:ext cx="4886325" cy="638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アンカーボルトの配置が長方形の場合、</a:t>
          </a:r>
          <a:r>
            <a:rPr kumimoji="1" lang="en-US" altLang="ja-JP" sz="1100">
              <a:solidFill>
                <a:srgbClr val="FF0000"/>
              </a:solidFill>
            </a:rPr>
            <a:t>ℓ</a:t>
          </a:r>
          <a:r>
            <a:rPr kumimoji="1" lang="ja-JP" altLang="en-US" sz="1100">
              <a:solidFill>
                <a:srgbClr val="FF0000"/>
              </a:solidFill>
            </a:rPr>
            <a:t>は短辺の値とする。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アンカーボルトセンター間に重心がない場合、</a:t>
          </a:r>
          <a:r>
            <a:rPr kumimoji="1" lang="en-US" altLang="ja-JP" sz="1100">
              <a:solidFill>
                <a:srgbClr val="FF0000"/>
              </a:solidFill>
            </a:rPr>
            <a:t>ℓG</a:t>
          </a:r>
          <a:r>
            <a:rPr kumimoji="1" lang="ja-JP" altLang="en-US" sz="1100">
              <a:solidFill>
                <a:srgbClr val="FF0000"/>
              </a:solidFill>
            </a:rPr>
            <a:t>の値は長い方を適用する。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箱外周～基礎縁距離</a:t>
          </a:r>
          <a:r>
            <a:rPr kumimoji="1" lang="en-US" altLang="ja-JP" sz="1100">
              <a:solidFill>
                <a:srgbClr val="FF0000"/>
              </a:solidFill>
            </a:rPr>
            <a:t>(A)≧10(cm)</a:t>
          </a:r>
          <a:r>
            <a:rPr kumimoji="1" lang="ja-JP" altLang="en-US" sz="1100">
              <a:solidFill>
                <a:srgbClr val="FF0000"/>
              </a:solidFill>
            </a:rPr>
            <a:t>とする。</a:t>
          </a:r>
        </a:p>
      </xdr:txBody>
    </xdr:sp>
    <xdr:clientData/>
  </xdr:oneCellAnchor>
  <xdr:oneCellAnchor>
    <xdr:from>
      <xdr:col>17</xdr:col>
      <xdr:colOff>43961</xdr:colOff>
      <xdr:row>50</xdr:row>
      <xdr:rowOff>21981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DC86F0DA-9CCE-410C-BE5F-CDCBADE6E0D4}"/>
                </a:ext>
              </a:extLst>
            </xdr:cNvPr>
            <xdr:cNvSpPr txBox="1"/>
          </xdr:nvSpPr>
          <xdr:spPr>
            <a:xfrm>
              <a:off x="3444386" y="9070731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800" i="1">
                        <a:latin typeface="Cambria Math"/>
                      </a:rPr>
                      <m:t>ｆｃ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9</m:t>
                        </m:r>
                      </m:num>
                      <m:den>
                        <m:r>
                          <a:rPr kumimoji="1" lang="en-US" altLang="ja-JP" sz="800" i="1">
                            <a:latin typeface="Cambria Math"/>
                          </a:rPr>
                          <m:t>100</m:t>
                        </m:r>
                      </m:den>
                    </m:f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𝐹𝑐</m:t>
                    </m:r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DC86F0DA-9CCE-410C-BE5F-CDCBADE6E0D4}"/>
                </a:ext>
              </a:extLst>
            </xdr:cNvPr>
            <xdr:cNvSpPr txBox="1"/>
          </xdr:nvSpPr>
          <xdr:spPr>
            <a:xfrm>
              <a:off x="3444386" y="9070731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kumimoji="1" lang="ja-JP" altLang="en-US" sz="800" i="0">
                  <a:latin typeface="Cambria Math"/>
                </a:rPr>
                <a:t>ｆｃ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9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i="0">
                  <a:latin typeface="Cambria Math"/>
                </a:rPr>
                <a:t>100</a:t>
              </a:r>
              <a:r>
                <a:rPr kumimoji="1" lang="en-US" altLang="ja-JP" sz="800" b="0" i="0">
                  <a:latin typeface="Cambria Math"/>
                </a:rPr>
                <a:t>×𝐹𝑐</a:t>
              </a:r>
              <a:endParaRPr kumimoji="1" lang="ja-JP" altLang="en-US" sz="800"/>
            </a:p>
          </xdr:txBody>
        </xdr:sp>
      </mc:Fallback>
    </mc:AlternateContent>
    <xdr:clientData/>
  </xdr:oneCellAnchor>
  <xdr:twoCellAnchor editAs="oneCell">
    <xdr:from>
      <xdr:col>1</xdr:col>
      <xdr:colOff>9525</xdr:colOff>
      <xdr:row>26</xdr:row>
      <xdr:rowOff>85725</xdr:rowOff>
    </xdr:from>
    <xdr:to>
      <xdr:col>20</xdr:col>
      <xdr:colOff>66675</xdr:colOff>
      <xdr:row>34</xdr:row>
      <xdr:rowOff>47625</xdr:rowOff>
    </xdr:to>
    <xdr:pic>
      <xdr:nvPicPr>
        <xdr:cNvPr id="39016" name="図 9">
          <a:extLst>
            <a:ext uri="{FF2B5EF4-FFF2-40B4-BE49-F238E27FC236}">
              <a16:creationId xmlns:a16="http://schemas.microsoft.com/office/drawing/2014/main" id="{44E5B9C4-4284-44AD-97E0-C5936348E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9550" y="4791075"/>
          <a:ext cx="3857625" cy="1409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171450</xdr:colOff>
      <xdr:row>26</xdr:row>
      <xdr:rowOff>85725</xdr:rowOff>
    </xdr:from>
    <xdr:to>
      <xdr:col>32</xdr:col>
      <xdr:colOff>66675</xdr:colOff>
      <xdr:row>34</xdr:row>
      <xdr:rowOff>9525</xdr:rowOff>
    </xdr:to>
    <xdr:pic>
      <xdr:nvPicPr>
        <xdr:cNvPr id="39017" name="図 8">
          <a:extLst>
            <a:ext uri="{FF2B5EF4-FFF2-40B4-BE49-F238E27FC236}">
              <a16:creationId xmlns:a16="http://schemas.microsoft.com/office/drawing/2014/main" id="{DAB7C65F-625F-4360-A811-37F4F1D43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171950" y="4791075"/>
          <a:ext cx="2295525" cy="1371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131885</xdr:colOff>
      <xdr:row>38</xdr:row>
      <xdr:rowOff>36635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30FF4D4D-7203-428D-8898-15FB0245D81A}"/>
                </a:ext>
              </a:extLst>
            </xdr:cNvPr>
            <xdr:cNvSpPr txBox="1"/>
          </xdr:nvSpPr>
          <xdr:spPr>
            <a:xfrm>
              <a:off x="2132135" y="6913685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𝑅𝑏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𝐹h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h𝐺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kumimoji="1" lang="en-US" altLang="ja-JP" sz="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kumimoji="1" lang="en-US" altLang="ja-JP" sz="800" b="0" i="1">
                                <a:latin typeface="Cambria Math"/>
                              </a:rPr>
                              <m:t>𝑊</m:t>
                            </m:r>
                            <m:r>
                              <a:rPr kumimoji="1" lang="en-US" altLang="ja-JP" sz="800" b="0" i="1">
                                <a:latin typeface="Cambria Math"/>
                              </a:rPr>
                              <m:t>−</m:t>
                            </m:r>
                            <m:r>
                              <a:rPr kumimoji="1" lang="en-US" altLang="ja-JP" sz="800" b="0" i="1">
                                <a:latin typeface="Cambria Math"/>
                              </a:rPr>
                              <m:t>𝐹𝑣</m:t>
                            </m:r>
                          </m:e>
                        </m:d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𝑙𝐺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𝑙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𝑛𝑡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30FF4D4D-7203-428D-8898-15FB0245D81A}"/>
                </a:ext>
              </a:extLst>
            </xdr:cNvPr>
            <xdr:cNvSpPr txBox="1"/>
          </xdr:nvSpPr>
          <xdr:spPr>
            <a:xfrm>
              <a:off x="2132135" y="6913685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kumimoji="1" lang="en-US" altLang="ja-JP" sz="800" b="0" i="0">
                  <a:latin typeface="Cambria Math"/>
                </a:rPr>
                <a:t>𝑅𝑏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800" b="0" i="0">
                  <a:latin typeface="Cambria Math"/>
                </a:rPr>
                <a:t>𝐹ℎ×ℎ𝐺−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800" b="0" i="0">
                  <a:latin typeface="Cambria Math"/>
                </a:rPr>
                <a:t>𝑊−𝐹𝑣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800" b="0" i="0">
                  <a:latin typeface="Cambria Math"/>
                </a:rPr>
                <a:t>×𝑙𝐺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)/(</a:t>
              </a:r>
              <a:r>
                <a:rPr kumimoji="1" lang="en-US" altLang="ja-JP" sz="800" b="0" i="0">
                  <a:latin typeface="Cambria Math"/>
                </a:rPr>
                <a:t>𝑙×𝑛𝑡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11</xdr:col>
      <xdr:colOff>58616</xdr:colOff>
      <xdr:row>41</xdr:row>
      <xdr:rowOff>43962</xdr:rowOff>
    </xdr:from>
    <xdr:ext cx="619855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17CBB173-EF55-4864-99C7-0667347A86A7}"/>
                </a:ext>
              </a:extLst>
            </xdr:cNvPr>
            <xdr:cNvSpPr txBox="1"/>
          </xdr:nvSpPr>
          <xdr:spPr>
            <a:xfrm>
              <a:off x="2258891" y="7463937"/>
              <a:ext cx="619855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𝜏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𝐹h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𝑛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17CBB173-EF55-4864-99C7-0667347A86A7}"/>
                </a:ext>
              </a:extLst>
            </xdr:cNvPr>
            <xdr:cNvSpPr txBox="1"/>
          </xdr:nvSpPr>
          <xdr:spPr>
            <a:xfrm>
              <a:off x="2258891" y="7463937"/>
              <a:ext cx="619855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kumimoji="1" lang="en-US" altLang="ja-JP" sz="800" b="0" i="0">
                  <a:latin typeface="Cambria Math"/>
                </a:rPr>
                <a:t>𝜏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𝐹ℎ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/(</a:t>
              </a:r>
              <a:r>
                <a:rPr kumimoji="1" lang="en-US" altLang="ja-JP" sz="800" b="0" i="0">
                  <a:latin typeface="Cambria Math"/>
                </a:rPr>
                <a:t>𝑛×𝐴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10</xdr:col>
      <xdr:colOff>168520</xdr:colOff>
      <xdr:row>44</xdr:row>
      <xdr:rowOff>43961</xdr:rowOff>
    </xdr:from>
    <xdr:ext cx="590547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4E89C491-097B-4890-99B8-4A9EA0686DAC}"/>
                </a:ext>
              </a:extLst>
            </xdr:cNvPr>
            <xdr:cNvSpPr txBox="1"/>
          </xdr:nvSpPr>
          <xdr:spPr>
            <a:xfrm>
              <a:off x="2168770" y="8006861"/>
              <a:ext cx="590547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𝜎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𝑅𝑏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4E89C491-097B-4890-99B8-4A9EA0686DAC}"/>
                </a:ext>
              </a:extLst>
            </xdr:cNvPr>
            <xdr:cNvSpPr txBox="1"/>
          </xdr:nvSpPr>
          <xdr:spPr>
            <a:xfrm>
              <a:off x="2168770" y="8006861"/>
              <a:ext cx="590547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kumimoji="1" lang="en-US" altLang="ja-JP" sz="800" b="0" i="0">
                  <a:latin typeface="Cambria Math"/>
                </a:rPr>
                <a:t>𝜎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𝑅𝑏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b="0" i="0">
                  <a:latin typeface="Cambria Math"/>
                </a:rPr>
                <a:t>𝐴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5</xdr:col>
      <xdr:colOff>10991</xdr:colOff>
      <xdr:row>52</xdr:row>
      <xdr:rowOff>41764</xdr:rowOff>
    </xdr:from>
    <xdr:ext cx="2255959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C841D537-026F-495C-BE2F-E2548F76EC79}"/>
                </a:ext>
              </a:extLst>
            </xdr:cNvPr>
            <xdr:cNvSpPr txBox="1"/>
          </xdr:nvSpPr>
          <xdr:spPr>
            <a:xfrm>
              <a:off x="1011116" y="9452464"/>
              <a:ext cx="2255959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kumimoji="1" lang="en-US" altLang="ja-JP" sz="800" b="0" i="1">
                      <a:latin typeface="Cambria Math"/>
                    </a:rPr>
                    <m:t>𝑃</m:t>
                  </m:r>
                  <m:r>
                    <a:rPr kumimoji="1" lang="en-US" altLang="ja-JP" sz="800" b="0" i="1">
                      <a:latin typeface="Cambria Math"/>
                    </a:rPr>
                    <m:t>=</m:t>
                  </m:r>
                  <m:f>
                    <m:fPr>
                      <m:ctrlPr>
                        <a:rPr kumimoji="1" lang="en-US" altLang="ja-JP" sz="8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kumimoji="1" lang="en-US" altLang="ja-JP" sz="800" b="0" i="1">
                          <a:latin typeface="Cambria Math"/>
                        </a:rPr>
                        <m:t>1</m:t>
                      </m:r>
                    </m:num>
                    <m:den>
                      <m:r>
                        <a:rPr kumimoji="1" lang="en-US" altLang="ja-JP" sz="800" b="0" i="1">
                          <a:latin typeface="Cambria Math"/>
                        </a:rPr>
                        <m:t>6</m:t>
                      </m:r>
                    </m:den>
                  </m:f>
                  <m:r>
                    <a:rPr kumimoji="1" lang="en-US" altLang="ja-JP" sz="800" b="0" i="1">
                      <a:latin typeface="Cambria Math"/>
                    </a:rPr>
                    <m:t>×</m:t>
                  </m:r>
                </m:oMath>
              </a14:m>
              <a:r>
                <a:rPr kumimoji="1" lang="en-US" altLang="ja-JP" sz="800"/>
                <a:t>(FC/30 or 5+FC/100 </a:t>
              </a:r>
              <a:r>
                <a:rPr kumimoji="1" lang="ja-JP" altLang="en-US" sz="800"/>
                <a:t>のどちらか小さい方</a:t>
              </a:r>
              <a:r>
                <a:rPr kumimoji="1" lang="en-US" altLang="ja-JP" sz="800"/>
                <a:t>)</a:t>
              </a:r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C841D537-026F-495C-BE2F-E2548F76EC79}"/>
                </a:ext>
              </a:extLst>
            </xdr:cNvPr>
            <xdr:cNvSpPr txBox="1"/>
          </xdr:nvSpPr>
          <xdr:spPr>
            <a:xfrm>
              <a:off x="1011116" y="9452464"/>
              <a:ext cx="2255959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en-US" altLang="ja-JP" sz="800" b="0" i="0">
                  <a:latin typeface="Cambria Math"/>
                </a:rPr>
                <a:t>𝑃=1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b="0" i="0">
                  <a:latin typeface="Cambria Math"/>
                </a:rPr>
                <a:t>6×</a:t>
              </a:r>
              <a:r>
                <a:rPr kumimoji="1" lang="en-US" altLang="ja-JP" sz="800"/>
                <a:t>(FC/30 or 5+FC/100 </a:t>
              </a:r>
              <a:r>
                <a:rPr kumimoji="1" lang="ja-JP" altLang="en-US" sz="800"/>
                <a:t>のどちらか小さい方</a:t>
              </a:r>
              <a:r>
                <a:rPr kumimoji="1" lang="en-US" altLang="ja-JP" sz="800"/>
                <a:t>)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37</xdr:col>
      <xdr:colOff>9524</xdr:colOff>
      <xdr:row>33</xdr:row>
      <xdr:rowOff>161926</xdr:rowOff>
    </xdr:from>
    <xdr:ext cx="6267451" cy="84772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CFAEF37-8096-467F-9D77-744724790477}"/>
            </a:ext>
          </a:extLst>
        </xdr:cNvPr>
        <xdr:cNvSpPr txBox="1"/>
      </xdr:nvSpPr>
      <xdr:spPr>
        <a:xfrm>
          <a:off x="7400924" y="6134101"/>
          <a:ext cx="6267451" cy="8477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耐震クラスの適用は、建築物の重要度設定を行う立場の建築主や設計者が、原則として判断し決定するものである。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行政的には、全ての設備機器は「耐震クラス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以上であればよい」として取り扱われるものと考えている。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なお、防振装置を付した機器では耐震クラス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は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適用せず、</a:t>
          </a:r>
          <a:r>
            <a:rPr kumimoji="1" lang="ja-JP" altLang="en-US" sz="1100">
              <a:solidFill>
                <a:srgbClr val="FF0000"/>
              </a:solidFill>
            </a:rPr>
            <a:t>耐震クラス</a:t>
          </a:r>
          <a:r>
            <a:rPr kumimoji="1" lang="en-US" altLang="ja-JP" sz="1100">
              <a:solidFill>
                <a:srgbClr val="FF0000"/>
              </a:solidFill>
            </a:rPr>
            <a:t>S</a:t>
          </a:r>
          <a:r>
            <a:rPr kumimoji="1" lang="ja-JP" altLang="en-US" sz="1100">
              <a:solidFill>
                <a:srgbClr val="FF0000"/>
              </a:solidFill>
            </a:rPr>
            <a:t>又は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を適用することが望ましい。</a:t>
          </a:r>
        </a:p>
      </xdr:txBody>
    </xdr:sp>
    <xdr:clientData/>
  </xdr:oneCellAnchor>
  <xdr:oneCellAnchor>
    <xdr:from>
      <xdr:col>37</xdr:col>
      <xdr:colOff>104774</xdr:colOff>
      <xdr:row>38</xdr:row>
      <xdr:rowOff>142876</xdr:rowOff>
    </xdr:from>
    <xdr:ext cx="4886325" cy="63817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2B9618A-36CD-463E-968F-681E77A61D10}"/>
            </a:ext>
          </a:extLst>
        </xdr:cNvPr>
        <xdr:cNvSpPr txBox="1"/>
      </xdr:nvSpPr>
      <xdr:spPr>
        <a:xfrm>
          <a:off x="7496174" y="7019926"/>
          <a:ext cx="4886325" cy="638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アンカーボルトの配置が長方形の場合、</a:t>
          </a:r>
          <a:r>
            <a:rPr kumimoji="1" lang="en-US" altLang="ja-JP" sz="1100">
              <a:solidFill>
                <a:srgbClr val="FF0000"/>
              </a:solidFill>
            </a:rPr>
            <a:t>ℓ</a:t>
          </a:r>
          <a:r>
            <a:rPr kumimoji="1" lang="ja-JP" altLang="en-US" sz="1100">
              <a:solidFill>
                <a:srgbClr val="FF0000"/>
              </a:solidFill>
            </a:rPr>
            <a:t>は短辺の値とする。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アンカーボルトセンター間に重心がない場合、</a:t>
          </a:r>
          <a:r>
            <a:rPr kumimoji="1" lang="en-US" altLang="ja-JP" sz="1100">
              <a:solidFill>
                <a:srgbClr val="FF0000"/>
              </a:solidFill>
            </a:rPr>
            <a:t>ℓG</a:t>
          </a:r>
          <a:r>
            <a:rPr kumimoji="1" lang="ja-JP" altLang="en-US" sz="1100">
              <a:solidFill>
                <a:srgbClr val="FF0000"/>
              </a:solidFill>
            </a:rPr>
            <a:t>の値は長い方を適用する。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箱外周～基礎縁距離</a:t>
          </a:r>
          <a:r>
            <a:rPr kumimoji="1" lang="en-US" altLang="ja-JP" sz="1100">
              <a:solidFill>
                <a:srgbClr val="FF0000"/>
              </a:solidFill>
            </a:rPr>
            <a:t>(A)≧10(cm)</a:t>
          </a:r>
          <a:r>
            <a:rPr kumimoji="1" lang="ja-JP" altLang="en-US" sz="1100">
              <a:solidFill>
                <a:srgbClr val="FF0000"/>
              </a:solidFill>
            </a:rPr>
            <a:t>とする。</a:t>
          </a:r>
        </a:p>
      </xdr:txBody>
    </xdr:sp>
    <xdr:clientData/>
  </xdr:oneCellAnchor>
  <xdr:twoCellAnchor editAs="oneCell">
    <xdr:from>
      <xdr:col>1</xdr:col>
      <xdr:colOff>38100</xdr:colOff>
      <xdr:row>26</xdr:row>
      <xdr:rowOff>85725</xdr:rowOff>
    </xdr:from>
    <xdr:to>
      <xdr:col>21</xdr:col>
      <xdr:colOff>19050</xdr:colOff>
      <xdr:row>34</xdr:row>
      <xdr:rowOff>95250</xdr:rowOff>
    </xdr:to>
    <xdr:pic>
      <xdr:nvPicPr>
        <xdr:cNvPr id="40032" name="図 9">
          <a:extLst>
            <a:ext uri="{FF2B5EF4-FFF2-40B4-BE49-F238E27FC236}">
              <a16:creationId xmlns:a16="http://schemas.microsoft.com/office/drawing/2014/main" id="{F4DCA853-8C12-48A4-9804-9D2AEC6CF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38125" y="4791075"/>
          <a:ext cx="3981450" cy="1457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38100</xdr:colOff>
      <xdr:row>26</xdr:row>
      <xdr:rowOff>66675</xdr:rowOff>
    </xdr:from>
    <xdr:to>
      <xdr:col>30</xdr:col>
      <xdr:colOff>28575</xdr:colOff>
      <xdr:row>34</xdr:row>
      <xdr:rowOff>85725</xdr:rowOff>
    </xdr:to>
    <xdr:pic>
      <xdr:nvPicPr>
        <xdr:cNvPr id="40033" name="図 10">
          <a:extLst>
            <a:ext uri="{FF2B5EF4-FFF2-40B4-BE49-F238E27FC236}">
              <a16:creationId xmlns:a16="http://schemas.microsoft.com/office/drawing/2014/main" id="{5A119009-CA6B-44F5-B0D0-FB8791BE2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438650" y="4772025"/>
          <a:ext cx="1590675" cy="1466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131885</xdr:colOff>
      <xdr:row>38</xdr:row>
      <xdr:rowOff>36635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5B561406-F8C0-4076-BFF1-4BC8A1F26BB9}"/>
                </a:ext>
              </a:extLst>
            </xdr:cNvPr>
            <xdr:cNvSpPr txBox="1"/>
          </xdr:nvSpPr>
          <xdr:spPr>
            <a:xfrm>
              <a:off x="2132135" y="6913685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𝑅𝑏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4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𝑛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𝐷</m:t>
                        </m:r>
                      </m:den>
                    </m:f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𝐹h</m:t>
                    </m:r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h𝑔</m:t>
                    </m:r>
                    <m:r>
                      <a:rPr kumimoji="1" lang="en-US" altLang="ja-JP" sz="8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kumimoji="1" lang="en-US" altLang="ja-JP" sz="8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𝑊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−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𝐹𝑣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5B561406-F8C0-4076-BFF1-4BC8A1F26BB9}"/>
                </a:ext>
              </a:extLst>
            </xdr:cNvPr>
            <xdr:cNvSpPr txBox="1"/>
          </xdr:nvSpPr>
          <xdr:spPr>
            <a:xfrm>
              <a:off x="2132135" y="6913685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kumimoji="1" lang="en-US" altLang="ja-JP" sz="800" b="0" i="0">
                  <a:latin typeface="Cambria Math"/>
                </a:rPr>
                <a:t>𝑅𝑏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4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/(</a:t>
              </a:r>
              <a:r>
                <a:rPr kumimoji="1" lang="en-US" altLang="ja-JP" sz="800" b="0" i="0">
                  <a:latin typeface="Cambria Math"/>
                </a:rPr>
                <a:t>𝑛×𝐷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800" b="0" i="0">
                  <a:latin typeface="Cambria Math"/>
                </a:rPr>
                <a:t>×𝐹ℎ×ℎ𝑔−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800" b="0" i="0">
                  <a:latin typeface="Cambria Math"/>
                </a:rPr>
                <a:t>𝑊−𝐹𝑣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)/</a:t>
              </a:r>
              <a:r>
                <a:rPr kumimoji="1" lang="en-US" altLang="ja-JP" sz="800" b="0" i="0">
                  <a:latin typeface="Cambria Math"/>
                </a:rPr>
                <a:t>𝑛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11</xdr:col>
      <xdr:colOff>58616</xdr:colOff>
      <xdr:row>41</xdr:row>
      <xdr:rowOff>43962</xdr:rowOff>
    </xdr:from>
    <xdr:ext cx="619855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1AEB363C-0F71-488D-A474-7F139EC55287}"/>
                </a:ext>
              </a:extLst>
            </xdr:cNvPr>
            <xdr:cNvSpPr txBox="1"/>
          </xdr:nvSpPr>
          <xdr:spPr>
            <a:xfrm>
              <a:off x="2258891" y="7463937"/>
              <a:ext cx="619855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𝜏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𝐹h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𝑛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1AEB363C-0F71-488D-A474-7F139EC55287}"/>
                </a:ext>
              </a:extLst>
            </xdr:cNvPr>
            <xdr:cNvSpPr txBox="1"/>
          </xdr:nvSpPr>
          <xdr:spPr>
            <a:xfrm>
              <a:off x="2258891" y="7463937"/>
              <a:ext cx="619855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kumimoji="1" lang="en-US" altLang="ja-JP" sz="800" b="0" i="0">
                  <a:latin typeface="Cambria Math"/>
                </a:rPr>
                <a:t>𝜏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𝐹ℎ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/(</a:t>
              </a:r>
              <a:r>
                <a:rPr kumimoji="1" lang="en-US" altLang="ja-JP" sz="800" b="0" i="0">
                  <a:latin typeface="Cambria Math"/>
                </a:rPr>
                <a:t>𝑛×𝐴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10</xdr:col>
      <xdr:colOff>168520</xdr:colOff>
      <xdr:row>44</xdr:row>
      <xdr:rowOff>43961</xdr:rowOff>
    </xdr:from>
    <xdr:ext cx="590547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3AED5149-D662-4E99-8D12-E68CE72CB26F}"/>
                </a:ext>
              </a:extLst>
            </xdr:cNvPr>
            <xdr:cNvSpPr txBox="1"/>
          </xdr:nvSpPr>
          <xdr:spPr>
            <a:xfrm>
              <a:off x="2168770" y="8006861"/>
              <a:ext cx="590547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𝜎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𝑅𝑏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3AED5149-D662-4E99-8D12-E68CE72CB26F}"/>
                </a:ext>
              </a:extLst>
            </xdr:cNvPr>
            <xdr:cNvSpPr txBox="1"/>
          </xdr:nvSpPr>
          <xdr:spPr>
            <a:xfrm>
              <a:off x="2168770" y="8006861"/>
              <a:ext cx="590547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kumimoji="1" lang="en-US" altLang="ja-JP" sz="800" b="0" i="0">
                  <a:latin typeface="Cambria Math"/>
                </a:rPr>
                <a:t>𝜎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𝑅𝑏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b="0" i="0">
                  <a:latin typeface="Cambria Math"/>
                </a:rPr>
                <a:t>𝐴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37</xdr:col>
      <xdr:colOff>9524</xdr:colOff>
      <xdr:row>33</xdr:row>
      <xdr:rowOff>161926</xdr:rowOff>
    </xdr:from>
    <xdr:ext cx="6267451" cy="84772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6157DA6-0C4B-4609-941D-31397ED9B9AF}"/>
            </a:ext>
          </a:extLst>
        </xdr:cNvPr>
        <xdr:cNvSpPr txBox="1"/>
      </xdr:nvSpPr>
      <xdr:spPr>
        <a:xfrm>
          <a:off x="7400924" y="6134101"/>
          <a:ext cx="6267451" cy="8477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耐震クラスの適用は、建築物の重要度設定を行う立場の建築主や設計者が、原則として判断し決定するものである。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行政的には、全ての設備機器は「耐震クラス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以上であればよい」として取り扱われるものと考えている。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なお、防振装置を付した機器では耐震クラス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は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適用せず、</a:t>
          </a:r>
          <a:r>
            <a:rPr kumimoji="1" lang="ja-JP" altLang="en-US" sz="1100">
              <a:solidFill>
                <a:srgbClr val="FF0000"/>
              </a:solidFill>
            </a:rPr>
            <a:t>耐震クラス</a:t>
          </a:r>
          <a:r>
            <a:rPr kumimoji="1" lang="en-US" altLang="ja-JP" sz="1100">
              <a:solidFill>
                <a:srgbClr val="FF0000"/>
              </a:solidFill>
            </a:rPr>
            <a:t>S</a:t>
          </a:r>
          <a:r>
            <a:rPr kumimoji="1" lang="ja-JP" altLang="en-US" sz="1100">
              <a:solidFill>
                <a:srgbClr val="FF0000"/>
              </a:solidFill>
            </a:rPr>
            <a:t>又は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を適用することが望ましい。</a:t>
          </a:r>
        </a:p>
      </xdr:txBody>
    </xdr:sp>
    <xdr:clientData/>
  </xdr:oneCellAnchor>
  <xdr:oneCellAnchor>
    <xdr:from>
      <xdr:col>37</xdr:col>
      <xdr:colOff>104774</xdr:colOff>
      <xdr:row>38</xdr:row>
      <xdr:rowOff>142876</xdr:rowOff>
    </xdr:from>
    <xdr:ext cx="4886325" cy="84772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B729255-261D-49FF-84BC-271F1A2818E8}"/>
            </a:ext>
          </a:extLst>
        </xdr:cNvPr>
        <xdr:cNvSpPr txBox="1"/>
      </xdr:nvSpPr>
      <xdr:spPr>
        <a:xfrm>
          <a:off x="7496174" y="7019926"/>
          <a:ext cx="4886325" cy="8477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アンカーボルトの配置が長方形の場合、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ℓ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は短辺の値とする。</a:t>
          </a:r>
          <a:endParaRPr kumimoji="1" lang="en-US" altLang="ja-JP" sz="1100" b="0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300"/>
            </a:lnSpc>
          </a:pP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アンカーボルトセンター間に重心がない場合、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ℓG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の値は長い方を適用する。</a:t>
          </a:r>
          <a:endParaRPr kumimoji="1" lang="en-US" altLang="ja-JP" sz="1100" b="0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300"/>
            </a:lnSpc>
          </a:pP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箱外周～基礎縁距離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(A)≧10(cm)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とする。</a:t>
          </a:r>
          <a:endParaRPr kumimoji="1" lang="en-US" altLang="ja-JP" sz="1100" b="0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300"/>
            </a:lnSpc>
          </a:pPr>
          <a:r>
            <a:rPr lang="en-US" altLang="ja-JP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基礎ﾎﾞﾙﾄ中心～基礎辺部 （</a:t>
          </a:r>
          <a:r>
            <a:rPr lang="en-US" altLang="ja-JP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C</a:t>
          </a:r>
          <a:r>
            <a:rPr lang="ja-JP" altLang="en-US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）≧</a:t>
          </a:r>
          <a:r>
            <a:rPr lang="en-US" altLang="ja-JP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10(cm)</a:t>
          </a:r>
          <a:r>
            <a:rPr lang="ja-JP" altLang="en-US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とする。</a:t>
          </a:r>
          <a:r>
            <a:rPr lang="ja-JP" altLang="en-US" b="0">
              <a:solidFill>
                <a:srgbClr val="FF0000"/>
              </a:solidFill>
              <a:latin typeface="+mn-ea"/>
              <a:ea typeface="+mn-ea"/>
            </a:rPr>
            <a:t> </a:t>
          </a:r>
          <a:endParaRPr kumimoji="1" lang="ja-JP" altLang="en-US" sz="1100" b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17</xdr:col>
      <xdr:colOff>43961</xdr:colOff>
      <xdr:row>50</xdr:row>
      <xdr:rowOff>21981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D705E79D-9845-4C9B-BD79-67DA5762D63A}"/>
                </a:ext>
              </a:extLst>
            </xdr:cNvPr>
            <xdr:cNvSpPr txBox="1"/>
          </xdr:nvSpPr>
          <xdr:spPr>
            <a:xfrm>
              <a:off x="3444386" y="9070731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800" i="1">
                        <a:latin typeface="Cambria Math"/>
                      </a:rPr>
                      <m:t>ｆｃ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9</m:t>
                        </m:r>
                      </m:num>
                      <m:den>
                        <m:r>
                          <a:rPr kumimoji="1" lang="en-US" altLang="ja-JP" sz="800" i="1">
                            <a:latin typeface="Cambria Math"/>
                          </a:rPr>
                          <m:t>100</m:t>
                        </m:r>
                      </m:den>
                    </m:f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𝐹𝑐</m:t>
                    </m:r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D705E79D-9845-4C9B-BD79-67DA5762D63A}"/>
                </a:ext>
              </a:extLst>
            </xdr:cNvPr>
            <xdr:cNvSpPr txBox="1"/>
          </xdr:nvSpPr>
          <xdr:spPr>
            <a:xfrm>
              <a:off x="3444386" y="9070731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kumimoji="1" lang="ja-JP" altLang="en-US" sz="800" i="0">
                  <a:latin typeface="Cambria Math"/>
                </a:rPr>
                <a:t>ｆｃ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9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i="0">
                  <a:latin typeface="Cambria Math"/>
                </a:rPr>
                <a:t>100</a:t>
              </a:r>
              <a:r>
                <a:rPr kumimoji="1" lang="en-US" altLang="ja-JP" sz="800" b="0" i="0">
                  <a:latin typeface="Cambria Math"/>
                </a:rPr>
                <a:t>×𝐹𝑐</a:t>
              </a:r>
              <a:endParaRPr kumimoji="1" lang="ja-JP" altLang="en-US" sz="800"/>
            </a:p>
          </xdr:txBody>
        </xdr:sp>
      </mc:Fallback>
    </mc:AlternateContent>
    <xdr:clientData/>
  </xdr:oneCellAnchor>
  <xdr:twoCellAnchor editAs="oneCell">
    <xdr:from>
      <xdr:col>1</xdr:col>
      <xdr:colOff>19050</xdr:colOff>
      <xdr:row>26</xdr:row>
      <xdr:rowOff>66675</xdr:rowOff>
    </xdr:from>
    <xdr:to>
      <xdr:col>11</xdr:col>
      <xdr:colOff>161925</xdr:colOff>
      <xdr:row>34</xdr:row>
      <xdr:rowOff>114300</xdr:rowOff>
    </xdr:to>
    <xdr:pic>
      <xdr:nvPicPr>
        <xdr:cNvPr id="42063" name="図 1">
          <a:extLst>
            <a:ext uri="{FF2B5EF4-FFF2-40B4-BE49-F238E27FC236}">
              <a16:creationId xmlns:a16="http://schemas.microsoft.com/office/drawing/2014/main" id="{0F589018-0E4D-474A-AFF0-0257A218D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19075" y="4772025"/>
          <a:ext cx="2143125" cy="1495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57150</xdr:colOff>
      <xdr:row>26</xdr:row>
      <xdr:rowOff>76200</xdr:rowOff>
    </xdr:from>
    <xdr:to>
      <xdr:col>24</xdr:col>
      <xdr:colOff>142875</xdr:colOff>
      <xdr:row>34</xdr:row>
      <xdr:rowOff>85725</xdr:rowOff>
    </xdr:to>
    <xdr:pic>
      <xdr:nvPicPr>
        <xdr:cNvPr id="42064" name="図 8">
          <a:extLst>
            <a:ext uri="{FF2B5EF4-FFF2-40B4-BE49-F238E27FC236}">
              <a16:creationId xmlns:a16="http://schemas.microsoft.com/office/drawing/2014/main" id="{FEC3D392-44F5-4EF2-88B4-D856F7D19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57450" y="4781550"/>
          <a:ext cx="2486025" cy="1457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131885</xdr:colOff>
      <xdr:row>38</xdr:row>
      <xdr:rowOff>36635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4923E82E-2237-46ED-845B-D1D00F489F62}"/>
                </a:ext>
              </a:extLst>
            </xdr:cNvPr>
            <xdr:cNvSpPr txBox="1"/>
          </xdr:nvSpPr>
          <xdr:spPr>
            <a:xfrm>
              <a:off x="2132135" y="6913685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𝑅𝑏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4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𝑛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𝐷</m:t>
                        </m:r>
                      </m:den>
                    </m:f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𝐹h</m:t>
                    </m:r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h𝑔</m:t>
                    </m:r>
                    <m:r>
                      <a:rPr kumimoji="1" lang="en-US" altLang="ja-JP" sz="8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kumimoji="1" lang="en-US" altLang="ja-JP" sz="8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𝑊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−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𝐹𝑣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 xmlns:a="http://schemas.openxmlformats.org/drawingml/2006/main">
              <a:off x="2132135" y="6913685"/>
              <a:ext cx="1630971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800" b="0" i="0">
                  <a:latin typeface="Cambria Math"/>
                </a:rPr>
                <a:t>𝑅𝑏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4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/(</a:t>
              </a:r>
              <a:r>
                <a:rPr kumimoji="1" lang="en-US" altLang="ja-JP" sz="800" b="0" i="0">
                  <a:latin typeface="Cambria Math"/>
                </a:rPr>
                <a:t>𝑛×𝐷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800" b="0" i="0">
                  <a:latin typeface="Cambria Math"/>
                </a:rPr>
                <a:t>×𝐹ℎ×ℎ𝑔−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800" b="0" i="0">
                  <a:latin typeface="Cambria Math"/>
                </a:rPr>
                <a:t>𝑊−𝐹𝑣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)/</a:t>
              </a:r>
              <a:r>
                <a:rPr kumimoji="1" lang="en-US" altLang="ja-JP" sz="800" b="0" i="0">
                  <a:latin typeface="Cambria Math"/>
                </a:rPr>
                <a:t>𝑛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11</xdr:col>
      <xdr:colOff>58616</xdr:colOff>
      <xdr:row>41</xdr:row>
      <xdr:rowOff>43962</xdr:rowOff>
    </xdr:from>
    <xdr:ext cx="619855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CF170138-5D58-484D-9058-625F6A272AAB}"/>
                </a:ext>
              </a:extLst>
            </xdr:cNvPr>
            <xdr:cNvSpPr txBox="1"/>
          </xdr:nvSpPr>
          <xdr:spPr>
            <a:xfrm>
              <a:off x="2258891" y="7463937"/>
              <a:ext cx="619855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𝜏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𝐹h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𝑛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3" name="テキスト ボックス 2"/>
            <xdr:cNvSpPr txBox="1"/>
          </xdr:nvSpPr>
          <xdr:spPr>
            <a:xfrm xmlns:a="http://schemas.openxmlformats.org/drawingml/2006/main">
              <a:off x="2258891" y="7463937"/>
              <a:ext cx="619855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800" b="0" i="0">
                  <a:latin typeface="Cambria Math"/>
                </a:rPr>
                <a:t>𝜏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𝐹ℎ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/(</a:t>
              </a:r>
              <a:r>
                <a:rPr kumimoji="1" lang="en-US" altLang="ja-JP" sz="800" b="0" i="0">
                  <a:latin typeface="Cambria Math"/>
                </a:rPr>
                <a:t>𝑛×𝐴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10</xdr:col>
      <xdr:colOff>168520</xdr:colOff>
      <xdr:row>44</xdr:row>
      <xdr:rowOff>43961</xdr:rowOff>
    </xdr:from>
    <xdr:ext cx="590547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19C96754-16F7-4BBD-ABD5-ECF7A7DADB42}"/>
                </a:ext>
              </a:extLst>
            </xdr:cNvPr>
            <xdr:cNvSpPr txBox="1"/>
          </xdr:nvSpPr>
          <xdr:spPr>
            <a:xfrm>
              <a:off x="2168770" y="8006861"/>
              <a:ext cx="590547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𝜎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𝑅𝑏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4" name="テキスト ボックス 3"/>
            <xdr:cNvSpPr txBox="1"/>
          </xdr:nvSpPr>
          <xdr:spPr>
            <a:xfrm xmlns:a="http://schemas.openxmlformats.org/drawingml/2006/main">
              <a:off x="2168770" y="8006861"/>
              <a:ext cx="590547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800" b="0" i="0">
                  <a:latin typeface="Cambria Math"/>
                </a:rPr>
                <a:t>𝜎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𝑅𝑏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b="0" i="0">
                  <a:latin typeface="Cambria Math"/>
                </a:rPr>
                <a:t>𝐴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37</xdr:col>
      <xdr:colOff>9524</xdr:colOff>
      <xdr:row>33</xdr:row>
      <xdr:rowOff>161926</xdr:rowOff>
    </xdr:from>
    <xdr:ext cx="6267451" cy="84772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E0C3D8E-C152-4470-838D-210E835CA0D3}"/>
            </a:ext>
          </a:extLst>
        </xdr:cNvPr>
        <xdr:cNvSpPr txBox="1"/>
      </xdr:nvSpPr>
      <xdr:spPr>
        <a:xfrm>
          <a:off x="7400924" y="6134101"/>
          <a:ext cx="6267451" cy="8477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耐震クラスの適用は、建築物の重要度設定を行う立場の建築主や設計者が、原則として判断し決定するものである。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行政的には、全ての設備機器は「耐震クラス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以上であればよい」として取り扱われるものと考えている。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なお、防振装置を付した機器では耐震クラス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は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適用せず、</a:t>
          </a:r>
          <a:r>
            <a:rPr kumimoji="1" lang="ja-JP" altLang="en-US" sz="1100">
              <a:solidFill>
                <a:srgbClr val="FF0000"/>
              </a:solidFill>
            </a:rPr>
            <a:t>耐震クラス</a:t>
          </a:r>
          <a:r>
            <a:rPr kumimoji="1" lang="en-US" altLang="ja-JP" sz="1100">
              <a:solidFill>
                <a:srgbClr val="FF0000"/>
              </a:solidFill>
            </a:rPr>
            <a:t>S</a:t>
          </a:r>
          <a:r>
            <a:rPr kumimoji="1" lang="ja-JP" altLang="en-US" sz="1100">
              <a:solidFill>
                <a:srgbClr val="FF0000"/>
              </a:solidFill>
            </a:rPr>
            <a:t>又は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を適用することが望ましい。</a:t>
          </a:r>
        </a:p>
      </xdr:txBody>
    </xdr:sp>
    <xdr:clientData/>
  </xdr:oneCellAnchor>
  <xdr:oneCellAnchor>
    <xdr:from>
      <xdr:col>37</xdr:col>
      <xdr:colOff>104774</xdr:colOff>
      <xdr:row>38</xdr:row>
      <xdr:rowOff>142876</xdr:rowOff>
    </xdr:from>
    <xdr:ext cx="4886325" cy="119062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CFCAAE7-6BBA-4B93-A86B-0158FB312F90}"/>
            </a:ext>
          </a:extLst>
        </xdr:cNvPr>
        <xdr:cNvSpPr txBox="1"/>
      </xdr:nvSpPr>
      <xdr:spPr>
        <a:xfrm>
          <a:off x="7496174" y="7019926"/>
          <a:ext cx="4886325" cy="119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アンカーボルトの配置が長方形の場合、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ℓ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は短辺の値とする。</a:t>
          </a:r>
          <a:endParaRPr kumimoji="1" lang="en-US" altLang="ja-JP" sz="1100" b="0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300"/>
            </a:lnSpc>
          </a:pP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アンカーボルトセンター間に重心がない場合、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ℓG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の値は長い方を適用する。</a:t>
          </a:r>
          <a:endParaRPr kumimoji="1" lang="en-US" altLang="ja-JP" sz="1100" b="0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300"/>
            </a:lnSpc>
          </a:pP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箱外周～基礎縁距離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(A)≧10(cm)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とする。</a:t>
          </a:r>
          <a:endParaRPr kumimoji="1" lang="en-US" altLang="ja-JP" sz="1100" b="0">
            <a:solidFill>
              <a:srgbClr val="FF0000"/>
            </a:solidFill>
            <a:latin typeface="+mn-ea"/>
            <a:ea typeface="+mn-ea"/>
          </a:endParaRPr>
        </a:p>
        <a:p>
          <a:r>
            <a:rPr lang="en-US" altLang="ja-JP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基礎ﾎﾞﾙﾄ中心～基礎辺部 （</a:t>
          </a:r>
          <a:r>
            <a:rPr lang="en-US" altLang="ja-JP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C</a:t>
          </a:r>
          <a:r>
            <a:rPr lang="ja-JP" altLang="en-US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）≧</a:t>
          </a:r>
          <a:r>
            <a:rPr lang="en-US" altLang="ja-JP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10(cm)</a:t>
          </a:r>
          <a:r>
            <a:rPr lang="ja-JP" altLang="en-US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とする。</a:t>
          </a:r>
          <a:r>
            <a:rPr lang="ja-JP" altLang="en-US" b="0">
              <a:solidFill>
                <a:srgbClr val="FF0000"/>
              </a:solidFill>
              <a:latin typeface="+mn-ea"/>
              <a:ea typeface="+mn-ea"/>
            </a:rPr>
            <a:t> </a:t>
          </a:r>
          <a:endParaRPr lang="en-US" altLang="ja-JP" b="0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箱外周～基礎縁距離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(A)≧10(cm)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とする。</a:t>
          </a:r>
        </a:p>
      </xdr:txBody>
    </xdr:sp>
    <xdr:clientData/>
  </xdr:oneCellAnchor>
  <xdr:oneCellAnchor>
    <xdr:from>
      <xdr:col>48</xdr:col>
      <xdr:colOff>43961</xdr:colOff>
      <xdr:row>66</xdr:row>
      <xdr:rowOff>0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81BF2047-15F8-496A-99E8-7308EC05D022}"/>
                </a:ext>
              </a:extLst>
            </xdr:cNvPr>
            <xdr:cNvSpPr txBox="1"/>
          </xdr:nvSpPr>
          <xdr:spPr>
            <a:xfrm>
              <a:off x="3444386" y="9070731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800" i="1">
                        <a:latin typeface="Cambria Math"/>
                      </a:rPr>
                      <m:t>ｆｃ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9</m:t>
                        </m:r>
                      </m:num>
                      <m:den>
                        <m:r>
                          <a:rPr kumimoji="1" lang="en-US" altLang="ja-JP" sz="800" i="1">
                            <a:latin typeface="Cambria Math"/>
                          </a:rPr>
                          <m:t>100</m:t>
                        </m:r>
                      </m:den>
                    </m:f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𝐹𝑐</m:t>
                    </m:r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7" name="テキスト ボックス 6"/>
            <xdr:cNvSpPr txBox="1"/>
          </xdr:nvSpPr>
          <xdr:spPr>
            <a:xfrm xmlns:a="http://schemas.openxmlformats.org/drawingml/2006/main">
              <a:off x="3444386" y="9070731"/>
              <a:ext cx="1630971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ja-JP" altLang="en-US" sz="800" i="0">
                  <a:latin typeface="Cambria Math"/>
                </a:rPr>
                <a:t>ｆｃ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9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i="0">
                  <a:latin typeface="Cambria Math"/>
                </a:rPr>
                <a:t>100</a:t>
              </a:r>
              <a:r>
                <a:rPr kumimoji="1" lang="en-US" altLang="ja-JP" sz="800" b="0" i="0">
                  <a:latin typeface="Cambria Math"/>
                </a:rPr>
                <a:t>×𝐹𝑐</a:t>
              </a:r>
              <a:endParaRPr kumimoji="1" lang="ja-JP" altLang="en-US" sz="800"/>
            </a:p>
          </xdr:txBody>
        </xdr:sp>
      </mc:Fallback>
    </mc:AlternateContent>
    <xdr:clientData/>
  </xdr:oneCellAnchor>
  <xdr:twoCellAnchor editAs="oneCell">
    <xdr:from>
      <xdr:col>1</xdr:col>
      <xdr:colOff>19050</xdr:colOff>
      <xdr:row>26</xdr:row>
      <xdr:rowOff>76200</xdr:rowOff>
    </xdr:from>
    <xdr:to>
      <xdr:col>11</xdr:col>
      <xdr:colOff>104775</xdr:colOff>
      <xdr:row>34</xdr:row>
      <xdr:rowOff>104775</xdr:rowOff>
    </xdr:to>
    <xdr:pic>
      <xdr:nvPicPr>
        <xdr:cNvPr id="43053" name="図 1">
          <a:extLst>
            <a:ext uri="{FF2B5EF4-FFF2-40B4-BE49-F238E27FC236}">
              <a16:creationId xmlns:a16="http://schemas.microsoft.com/office/drawing/2014/main" id="{EAA3AC26-15B4-4AB8-95B9-AA643AF5D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19075" y="4781550"/>
          <a:ext cx="2085975" cy="1476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47625</xdr:colOff>
      <xdr:row>26</xdr:row>
      <xdr:rowOff>85725</xdr:rowOff>
    </xdr:from>
    <xdr:to>
      <xdr:col>25</xdr:col>
      <xdr:colOff>47625</xdr:colOff>
      <xdr:row>34</xdr:row>
      <xdr:rowOff>104775</xdr:rowOff>
    </xdr:to>
    <xdr:pic>
      <xdr:nvPicPr>
        <xdr:cNvPr id="43054" name="図 3">
          <a:extLst>
            <a:ext uri="{FF2B5EF4-FFF2-40B4-BE49-F238E27FC236}">
              <a16:creationId xmlns:a16="http://schemas.microsoft.com/office/drawing/2014/main" id="{C26EE08E-B8FD-4DBC-93DD-036693FF5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47925" y="4791075"/>
          <a:ext cx="2600325" cy="1466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17</xdr:col>
      <xdr:colOff>43961</xdr:colOff>
      <xdr:row>50</xdr:row>
      <xdr:rowOff>21981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テキスト ボックス 15">
              <a:extLst>
                <a:ext uri="{FF2B5EF4-FFF2-40B4-BE49-F238E27FC236}">
                  <a16:creationId xmlns:a16="http://schemas.microsoft.com/office/drawing/2014/main" id="{FD8A5F61-2641-47CA-BFAC-C97D793327B8}"/>
                </a:ext>
              </a:extLst>
            </xdr:cNvPr>
            <xdr:cNvSpPr txBox="1"/>
          </xdr:nvSpPr>
          <xdr:spPr>
            <a:xfrm>
              <a:off x="3444386" y="9070731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800" i="1">
                        <a:latin typeface="Cambria Math"/>
                      </a:rPr>
                      <m:t>ｆｃ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9</m:t>
                        </m:r>
                      </m:num>
                      <m:den>
                        <m:r>
                          <a:rPr kumimoji="1" lang="en-US" altLang="ja-JP" sz="800" i="1">
                            <a:latin typeface="Cambria Math"/>
                          </a:rPr>
                          <m:t>100</m:t>
                        </m:r>
                      </m:den>
                    </m:f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𝐹𝑐</m:t>
                    </m:r>
                    <m:r>
                      <a:rPr kumimoji="1" lang="en-US" altLang="ja-JP" sz="800" b="0" i="1">
                        <a:latin typeface="Cambria Math"/>
                      </a:rPr>
                      <m:t>2</m:t>
                    </m:r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6" name="テキスト ボックス 15"/>
            <xdr:cNvSpPr txBox="1"/>
          </xdr:nvSpPr>
          <xdr:spPr>
            <a:xfrm xmlns:a="http://schemas.openxmlformats.org/drawingml/2006/main">
              <a:off x="3444386" y="9070731"/>
              <a:ext cx="1630971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ja-JP" altLang="en-US" sz="800" i="0">
                  <a:latin typeface="Cambria Math"/>
                </a:rPr>
                <a:t>ｆｃ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9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i="0">
                  <a:latin typeface="Cambria Math"/>
                </a:rPr>
                <a:t>100</a:t>
              </a:r>
              <a:r>
                <a:rPr kumimoji="1" lang="en-US" altLang="ja-JP" sz="800" b="0" i="0">
                  <a:latin typeface="Cambria Math"/>
                </a:rPr>
                <a:t>×𝐹𝑐2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12</xdr:col>
      <xdr:colOff>58616</xdr:colOff>
      <xdr:row>55</xdr:row>
      <xdr:rowOff>51289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テキスト ボックス 16">
              <a:extLst>
                <a:ext uri="{FF2B5EF4-FFF2-40B4-BE49-F238E27FC236}">
                  <a16:creationId xmlns:a16="http://schemas.microsoft.com/office/drawing/2014/main" id="{D51A052A-DA18-4B16-8509-DF33653715BB}"/>
                </a:ext>
              </a:extLst>
            </xdr:cNvPr>
            <xdr:cNvSpPr txBox="1"/>
          </xdr:nvSpPr>
          <xdr:spPr>
            <a:xfrm>
              <a:off x="2458916" y="10004914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𝑇𝑎</m:t>
                    </m:r>
                    <m:r>
                      <a:rPr kumimoji="1" lang="en-US" altLang="ja-JP" sz="800" b="0" i="1">
                        <a:latin typeface="Cambria Math"/>
                      </a:rPr>
                      <m:t>2=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𝐹𝑐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80</m:t>
                        </m:r>
                      </m:den>
                    </m:f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𝜋</m:t>
                    </m:r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𝐿</m:t>
                    </m:r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𝑊</m:t>
                    </m:r>
                    <m:r>
                      <a:rPr kumimoji="1" lang="en-US" altLang="ja-JP" sz="800" b="0" i="1">
                        <a:latin typeface="Cambria Math"/>
                      </a:rPr>
                      <m:t>′</m:t>
                    </m:r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7" name="テキスト ボックス 16"/>
            <xdr:cNvSpPr txBox="1"/>
          </xdr:nvSpPr>
          <xdr:spPr>
            <a:xfrm xmlns:a="http://schemas.openxmlformats.org/drawingml/2006/main">
              <a:off x="2458916" y="10004914"/>
              <a:ext cx="1630971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800" b="0" i="0">
                  <a:latin typeface="Cambria Math"/>
                </a:rPr>
                <a:t>𝑇𝑎2=𝐹𝑐1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b="0" i="0">
                  <a:latin typeface="Cambria Math"/>
                </a:rPr>
                <a:t>80×𝜋×𝐿×𝑊′</a:t>
              </a:r>
              <a:endParaRPr kumimoji="1" lang="ja-JP" altLang="en-US" sz="80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131885</xdr:colOff>
      <xdr:row>38</xdr:row>
      <xdr:rowOff>36635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877A6DA5-B048-4AA9-A2BA-FA44B82EE6F6}"/>
                </a:ext>
              </a:extLst>
            </xdr:cNvPr>
            <xdr:cNvSpPr txBox="1"/>
          </xdr:nvSpPr>
          <xdr:spPr>
            <a:xfrm>
              <a:off x="2132135" y="6913685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𝑅𝑏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4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𝑛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𝐷</m:t>
                        </m:r>
                      </m:den>
                    </m:f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𝐹h</m:t>
                    </m:r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h𝑔</m:t>
                    </m:r>
                    <m:r>
                      <a:rPr kumimoji="1" lang="en-US" altLang="ja-JP" sz="8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kumimoji="1" lang="en-US" altLang="ja-JP" sz="8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𝑊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−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𝐹𝑣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 xmlns:a="http://schemas.openxmlformats.org/drawingml/2006/main">
              <a:off x="2132135" y="6913685"/>
              <a:ext cx="1630971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800" b="0" i="0">
                  <a:latin typeface="Cambria Math"/>
                </a:rPr>
                <a:t>𝑅𝑏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4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/(</a:t>
              </a:r>
              <a:r>
                <a:rPr kumimoji="1" lang="en-US" altLang="ja-JP" sz="800" b="0" i="0">
                  <a:latin typeface="Cambria Math"/>
                </a:rPr>
                <a:t>𝑛×𝐷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800" b="0" i="0">
                  <a:latin typeface="Cambria Math"/>
                </a:rPr>
                <a:t>×𝐹ℎ×ℎ𝑔−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800" b="0" i="0">
                  <a:latin typeface="Cambria Math"/>
                </a:rPr>
                <a:t>𝑊−𝐹𝑣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)/</a:t>
              </a:r>
              <a:r>
                <a:rPr kumimoji="1" lang="en-US" altLang="ja-JP" sz="800" b="0" i="0">
                  <a:latin typeface="Cambria Math"/>
                </a:rPr>
                <a:t>𝑛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11</xdr:col>
      <xdr:colOff>58616</xdr:colOff>
      <xdr:row>41</xdr:row>
      <xdr:rowOff>43962</xdr:rowOff>
    </xdr:from>
    <xdr:ext cx="619855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D565FEF7-6FD4-4293-8E85-06A41BBDC1FF}"/>
                </a:ext>
              </a:extLst>
            </xdr:cNvPr>
            <xdr:cNvSpPr txBox="1"/>
          </xdr:nvSpPr>
          <xdr:spPr>
            <a:xfrm>
              <a:off x="2258891" y="7463937"/>
              <a:ext cx="619855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𝜏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𝐹h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𝑛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3" name="テキスト ボックス 2"/>
            <xdr:cNvSpPr txBox="1"/>
          </xdr:nvSpPr>
          <xdr:spPr>
            <a:xfrm xmlns:a="http://schemas.openxmlformats.org/drawingml/2006/main">
              <a:off x="2258891" y="7463937"/>
              <a:ext cx="619855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800" b="0" i="0">
                  <a:latin typeface="Cambria Math"/>
                </a:rPr>
                <a:t>𝜏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𝐹ℎ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/(</a:t>
              </a:r>
              <a:r>
                <a:rPr kumimoji="1" lang="en-US" altLang="ja-JP" sz="800" b="0" i="0">
                  <a:latin typeface="Cambria Math"/>
                </a:rPr>
                <a:t>𝑛×𝐴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10</xdr:col>
      <xdr:colOff>168520</xdr:colOff>
      <xdr:row>44</xdr:row>
      <xdr:rowOff>43961</xdr:rowOff>
    </xdr:from>
    <xdr:ext cx="590547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5F2F28F1-7EE8-4811-ACCE-09DA85007598}"/>
                </a:ext>
              </a:extLst>
            </xdr:cNvPr>
            <xdr:cNvSpPr txBox="1"/>
          </xdr:nvSpPr>
          <xdr:spPr>
            <a:xfrm>
              <a:off x="2168770" y="8006861"/>
              <a:ext cx="590547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𝜎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𝑅𝑏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4" name="テキスト ボックス 3"/>
            <xdr:cNvSpPr txBox="1"/>
          </xdr:nvSpPr>
          <xdr:spPr>
            <a:xfrm xmlns:a="http://schemas.openxmlformats.org/drawingml/2006/main">
              <a:off x="2168770" y="8006861"/>
              <a:ext cx="590547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800" b="0" i="0">
                  <a:latin typeface="Cambria Math"/>
                </a:rPr>
                <a:t>𝜎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𝑅𝑏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b="0" i="0">
                  <a:latin typeface="Cambria Math"/>
                </a:rPr>
                <a:t>𝐴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37</xdr:col>
      <xdr:colOff>9524</xdr:colOff>
      <xdr:row>33</xdr:row>
      <xdr:rowOff>161926</xdr:rowOff>
    </xdr:from>
    <xdr:ext cx="6267451" cy="84772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09D9E5A-5050-450F-AECC-4803D3F98411}"/>
            </a:ext>
          </a:extLst>
        </xdr:cNvPr>
        <xdr:cNvSpPr txBox="1"/>
      </xdr:nvSpPr>
      <xdr:spPr>
        <a:xfrm>
          <a:off x="7400924" y="6134101"/>
          <a:ext cx="6267451" cy="8477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耐震クラスの適用は、建築物の重要度設定を行う立場の建築主や設計者が、原則として判断し決定するものである。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行政的には、全ての設備機器は「耐震クラス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以上であればよい」として取り扱われるものと考えている。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なお、防振装置を付した機器では耐震クラス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は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適用せず、</a:t>
          </a:r>
          <a:r>
            <a:rPr kumimoji="1" lang="ja-JP" altLang="en-US" sz="1100">
              <a:solidFill>
                <a:srgbClr val="FF0000"/>
              </a:solidFill>
            </a:rPr>
            <a:t>耐震クラス</a:t>
          </a:r>
          <a:r>
            <a:rPr kumimoji="1" lang="en-US" altLang="ja-JP" sz="1100">
              <a:solidFill>
                <a:srgbClr val="FF0000"/>
              </a:solidFill>
            </a:rPr>
            <a:t>S</a:t>
          </a:r>
          <a:r>
            <a:rPr kumimoji="1" lang="ja-JP" altLang="en-US" sz="1100">
              <a:solidFill>
                <a:srgbClr val="FF0000"/>
              </a:solidFill>
            </a:rPr>
            <a:t>又は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を適用することが望ましい。</a:t>
          </a:r>
        </a:p>
      </xdr:txBody>
    </xdr:sp>
    <xdr:clientData/>
  </xdr:oneCellAnchor>
  <xdr:oneCellAnchor>
    <xdr:from>
      <xdr:col>37</xdr:col>
      <xdr:colOff>104774</xdr:colOff>
      <xdr:row>38</xdr:row>
      <xdr:rowOff>142876</xdr:rowOff>
    </xdr:from>
    <xdr:ext cx="4886325" cy="119062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53B2587-035F-48A9-9BCB-2724F913083A}"/>
            </a:ext>
          </a:extLst>
        </xdr:cNvPr>
        <xdr:cNvSpPr txBox="1"/>
      </xdr:nvSpPr>
      <xdr:spPr>
        <a:xfrm>
          <a:off x="7496174" y="7019926"/>
          <a:ext cx="4886325" cy="119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アンカーボルトの配置が長方形の場合、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ℓ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は短辺の値とする。</a:t>
          </a:r>
          <a:endParaRPr kumimoji="1" lang="en-US" altLang="ja-JP" sz="1100" b="0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300"/>
            </a:lnSpc>
          </a:pP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アンカーボルトセンター間に重心がない場合、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ℓG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の値は長い方を適用する。</a:t>
          </a:r>
          <a:endParaRPr kumimoji="1" lang="en-US" altLang="ja-JP" sz="1100" b="0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300"/>
            </a:lnSpc>
          </a:pP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箱外周～基礎縁距離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(A)≧10(cm)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とする。</a:t>
          </a:r>
          <a:endParaRPr kumimoji="1" lang="en-US" altLang="ja-JP" sz="1100" b="0">
            <a:solidFill>
              <a:srgbClr val="FF0000"/>
            </a:solidFill>
            <a:latin typeface="+mn-ea"/>
            <a:ea typeface="+mn-ea"/>
          </a:endParaRPr>
        </a:p>
        <a:p>
          <a:r>
            <a:rPr lang="en-US" altLang="ja-JP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基礎ﾎﾞﾙﾄ中心～基礎辺部 （</a:t>
          </a:r>
          <a:r>
            <a:rPr lang="en-US" altLang="ja-JP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C</a:t>
          </a:r>
          <a:r>
            <a:rPr lang="ja-JP" altLang="en-US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）≧</a:t>
          </a:r>
          <a:r>
            <a:rPr lang="en-US" altLang="ja-JP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10(cm)</a:t>
          </a:r>
          <a:r>
            <a:rPr lang="ja-JP" altLang="en-US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とする。</a:t>
          </a:r>
          <a:r>
            <a:rPr lang="ja-JP" altLang="en-US" b="0">
              <a:solidFill>
                <a:srgbClr val="FF0000"/>
              </a:solidFill>
              <a:latin typeface="+mn-ea"/>
              <a:ea typeface="+mn-ea"/>
            </a:rPr>
            <a:t> </a:t>
          </a:r>
          <a:endParaRPr lang="en-US" altLang="ja-JP" b="0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箱外周～基礎縁距離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(A)≧10(cm)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とする。</a:t>
          </a:r>
        </a:p>
      </xdr:txBody>
    </xdr:sp>
    <xdr:clientData/>
  </xdr:oneCellAnchor>
  <xdr:oneCellAnchor>
    <xdr:from>
      <xdr:col>48</xdr:col>
      <xdr:colOff>43961</xdr:colOff>
      <xdr:row>64</xdr:row>
      <xdr:rowOff>0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4309D8B6-2603-4D6A-A116-FB6EC07DB12E}"/>
                </a:ext>
              </a:extLst>
            </xdr:cNvPr>
            <xdr:cNvSpPr txBox="1"/>
          </xdr:nvSpPr>
          <xdr:spPr>
            <a:xfrm>
              <a:off x="16169786" y="11944350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800" i="1">
                        <a:latin typeface="Cambria Math"/>
                      </a:rPr>
                      <m:t>ｆｃ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9</m:t>
                        </m:r>
                      </m:num>
                      <m:den>
                        <m:r>
                          <a:rPr kumimoji="1" lang="en-US" altLang="ja-JP" sz="800" i="1">
                            <a:latin typeface="Cambria Math"/>
                          </a:rPr>
                          <m:t>100</m:t>
                        </m:r>
                      </m:den>
                    </m:f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𝐹𝑐</m:t>
                    </m:r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7" name="テキスト ボックス 6"/>
            <xdr:cNvSpPr txBox="1"/>
          </xdr:nvSpPr>
          <xdr:spPr>
            <a:xfrm xmlns:a="http://schemas.openxmlformats.org/drawingml/2006/main">
              <a:off x="16169786" y="11944350"/>
              <a:ext cx="1630971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ja-JP" altLang="en-US" sz="800" i="0">
                  <a:latin typeface="Cambria Math"/>
                </a:rPr>
                <a:t>ｆｃ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9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i="0">
                  <a:latin typeface="Cambria Math"/>
                </a:rPr>
                <a:t>100</a:t>
              </a:r>
              <a:r>
                <a:rPr kumimoji="1" lang="en-US" altLang="ja-JP" sz="800" b="0" i="0">
                  <a:latin typeface="Cambria Math"/>
                </a:rPr>
                <a:t>×𝐹𝑐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12</xdr:col>
      <xdr:colOff>58616</xdr:colOff>
      <xdr:row>50</xdr:row>
      <xdr:rowOff>51289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F4D12EF5-EEB3-4134-A7D1-16A71460573F}"/>
                </a:ext>
              </a:extLst>
            </xdr:cNvPr>
            <xdr:cNvSpPr txBox="1"/>
          </xdr:nvSpPr>
          <xdr:spPr>
            <a:xfrm>
              <a:off x="2458916" y="9100039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𝑇𝑎</m:t>
                    </m:r>
                    <m:r>
                      <a:rPr kumimoji="1" lang="en-US" altLang="ja-JP" sz="8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𝐹𝑐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80</m:t>
                        </m:r>
                      </m:den>
                    </m:f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𝜋</m:t>
                    </m:r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𝐿</m:t>
                    </m:r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𝑊</m:t>
                    </m:r>
                    <m:r>
                      <a:rPr kumimoji="1" lang="en-US" altLang="ja-JP" sz="800" b="0" i="1">
                        <a:latin typeface="Cambria Math"/>
                      </a:rPr>
                      <m:t>′</m:t>
                    </m:r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2" name="テキスト ボックス 11"/>
            <xdr:cNvSpPr txBox="1"/>
          </xdr:nvSpPr>
          <xdr:spPr>
            <a:xfrm xmlns:a="http://schemas.openxmlformats.org/drawingml/2006/main">
              <a:off x="2458916" y="9100039"/>
              <a:ext cx="1630971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800" b="0" i="0">
                  <a:latin typeface="Cambria Math"/>
                </a:rPr>
                <a:t>𝑇𝑎=𝐹𝑐1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b="0" i="0">
                  <a:latin typeface="Cambria Math"/>
                </a:rPr>
                <a:t>80×𝜋×𝐿×𝑊′</a:t>
              </a:r>
              <a:endParaRPr kumimoji="1" lang="ja-JP" altLang="en-US" sz="800"/>
            </a:p>
          </xdr:txBody>
        </xdr:sp>
      </mc:Fallback>
    </mc:AlternateContent>
    <xdr:clientData/>
  </xdr:oneCellAnchor>
  <xdr:twoCellAnchor editAs="oneCell">
    <xdr:from>
      <xdr:col>1</xdr:col>
      <xdr:colOff>47626</xdr:colOff>
      <xdr:row>26</xdr:row>
      <xdr:rowOff>83345</xdr:rowOff>
    </xdr:from>
    <xdr:to>
      <xdr:col>11</xdr:col>
      <xdr:colOff>130968</xdr:colOff>
      <xdr:row>34</xdr:row>
      <xdr:rowOff>98819</xdr:rowOff>
    </xdr:to>
    <xdr:pic>
      <xdr:nvPicPr>
        <xdr:cNvPr id="11" name="図 9">
          <a:extLst>
            <a:ext uri="{FF2B5EF4-FFF2-40B4-BE49-F238E27FC236}">
              <a16:creationId xmlns:a16="http://schemas.microsoft.com/office/drawing/2014/main" id="{C786B76C-DDD8-48CB-B85A-D7D45BF58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0032" y="4726783"/>
          <a:ext cx="2107405" cy="144422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47626</xdr:colOff>
      <xdr:row>26</xdr:row>
      <xdr:rowOff>83344</xdr:rowOff>
    </xdr:from>
    <xdr:to>
      <xdr:col>20</xdr:col>
      <xdr:colOff>43408</xdr:colOff>
      <xdr:row>34</xdr:row>
      <xdr:rowOff>83344</xdr:rowOff>
    </xdr:to>
    <xdr:pic>
      <xdr:nvPicPr>
        <xdr:cNvPr id="13" name="図 10">
          <a:extLst>
            <a:ext uri="{FF2B5EF4-FFF2-40B4-BE49-F238E27FC236}">
              <a16:creationId xmlns:a16="http://schemas.microsoft.com/office/drawing/2014/main" id="{02B6BD89-87FC-4DA5-90BD-71B968200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76501" y="4726782"/>
          <a:ext cx="1615032" cy="1428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131885</xdr:colOff>
      <xdr:row>38</xdr:row>
      <xdr:rowOff>36635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4E708FC3-932A-4824-8AE6-F6EA4F4A8076}"/>
                </a:ext>
              </a:extLst>
            </xdr:cNvPr>
            <xdr:cNvSpPr txBox="1"/>
          </xdr:nvSpPr>
          <xdr:spPr>
            <a:xfrm>
              <a:off x="2132135" y="6913685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𝑅𝑏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4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𝑛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𝐷</m:t>
                        </m:r>
                      </m:den>
                    </m:f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𝐹h</m:t>
                    </m:r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h𝑔</m:t>
                    </m:r>
                    <m:r>
                      <a:rPr kumimoji="1" lang="en-US" altLang="ja-JP" sz="8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kumimoji="1" lang="en-US" altLang="ja-JP" sz="8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𝑊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−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𝐹𝑣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 xmlns:a="http://schemas.openxmlformats.org/drawingml/2006/main">
              <a:off x="2132135" y="6913685"/>
              <a:ext cx="1630971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800" b="0" i="0">
                  <a:latin typeface="Cambria Math"/>
                </a:rPr>
                <a:t>𝑅𝑏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4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/(</a:t>
              </a:r>
              <a:r>
                <a:rPr kumimoji="1" lang="en-US" altLang="ja-JP" sz="800" b="0" i="0">
                  <a:latin typeface="Cambria Math"/>
                </a:rPr>
                <a:t>𝑛×𝐷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800" b="0" i="0">
                  <a:latin typeface="Cambria Math"/>
                </a:rPr>
                <a:t>×𝐹ℎ×ℎ𝑔−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800" b="0" i="0">
                  <a:latin typeface="Cambria Math"/>
                </a:rPr>
                <a:t>𝑊−𝐹𝑣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)/</a:t>
              </a:r>
              <a:r>
                <a:rPr kumimoji="1" lang="en-US" altLang="ja-JP" sz="800" b="0" i="0">
                  <a:latin typeface="Cambria Math"/>
                </a:rPr>
                <a:t>𝑛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11</xdr:col>
      <xdr:colOff>58616</xdr:colOff>
      <xdr:row>41</xdr:row>
      <xdr:rowOff>43962</xdr:rowOff>
    </xdr:from>
    <xdr:ext cx="619855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B5D04571-17DB-4299-88B3-73D95778789E}"/>
                </a:ext>
              </a:extLst>
            </xdr:cNvPr>
            <xdr:cNvSpPr txBox="1"/>
          </xdr:nvSpPr>
          <xdr:spPr>
            <a:xfrm>
              <a:off x="2258891" y="7463937"/>
              <a:ext cx="619855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𝜏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𝐹h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𝑛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800" b="0" i="1">
                            <a:latin typeface="Cambria Math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3" name="テキスト ボックス 2"/>
            <xdr:cNvSpPr txBox="1"/>
          </xdr:nvSpPr>
          <xdr:spPr>
            <a:xfrm xmlns:a="http://schemas.openxmlformats.org/drawingml/2006/main">
              <a:off x="2258891" y="7463937"/>
              <a:ext cx="619855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800" b="0" i="0">
                  <a:latin typeface="Cambria Math"/>
                </a:rPr>
                <a:t>𝜏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𝐹ℎ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/(</a:t>
              </a:r>
              <a:r>
                <a:rPr kumimoji="1" lang="en-US" altLang="ja-JP" sz="800" b="0" i="0">
                  <a:latin typeface="Cambria Math"/>
                </a:rPr>
                <a:t>𝑛×𝐴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)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10</xdr:col>
      <xdr:colOff>168520</xdr:colOff>
      <xdr:row>44</xdr:row>
      <xdr:rowOff>43961</xdr:rowOff>
    </xdr:from>
    <xdr:ext cx="590547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874508A4-79B3-4238-A524-0882FDBEEEF1}"/>
                </a:ext>
              </a:extLst>
            </xdr:cNvPr>
            <xdr:cNvSpPr txBox="1"/>
          </xdr:nvSpPr>
          <xdr:spPr>
            <a:xfrm>
              <a:off x="2168770" y="8006861"/>
              <a:ext cx="590547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800" b="0" i="1">
                        <a:latin typeface="Cambria Math"/>
                      </a:rPr>
                      <m:t>𝜎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𝑅𝑏</m:t>
                        </m:r>
                      </m:num>
                      <m:den>
                        <m:r>
                          <a:rPr kumimoji="1" lang="en-US" altLang="ja-JP" sz="800" b="0" i="1">
                            <a:latin typeface="Cambria Math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4" name="テキスト ボックス 3"/>
            <xdr:cNvSpPr txBox="1"/>
          </xdr:nvSpPr>
          <xdr:spPr>
            <a:xfrm xmlns:a="http://schemas.openxmlformats.org/drawingml/2006/main">
              <a:off x="2168770" y="8006861"/>
              <a:ext cx="590547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en-US" altLang="ja-JP" sz="800" b="0" i="0">
                  <a:latin typeface="Cambria Math"/>
                </a:rPr>
                <a:t>𝜎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𝑅𝑏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b="0" i="0">
                  <a:latin typeface="Cambria Math"/>
                </a:rPr>
                <a:t>𝐴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37</xdr:col>
      <xdr:colOff>9524</xdr:colOff>
      <xdr:row>33</xdr:row>
      <xdr:rowOff>161926</xdr:rowOff>
    </xdr:from>
    <xdr:ext cx="6267451" cy="84772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F534F63-5FFC-4E69-817F-32AEAD9EFD89}"/>
            </a:ext>
          </a:extLst>
        </xdr:cNvPr>
        <xdr:cNvSpPr txBox="1"/>
      </xdr:nvSpPr>
      <xdr:spPr>
        <a:xfrm>
          <a:off x="7400924" y="6134101"/>
          <a:ext cx="6267451" cy="8477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耐震クラスの適用は、建築物の重要度設定を行う立場の建築主や設計者が、原則として判断し決定するものである。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行政的には、全ての設備機器は「耐震クラス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以上であればよい」として取り扱われるものと考えている。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なお、防振装置を付した機器では耐震クラス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は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適用せず、</a:t>
          </a:r>
          <a:r>
            <a:rPr kumimoji="1" lang="ja-JP" altLang="en-US" sz="1100">
              <a:solidFill>
                <a:srgbClr val="FF0000"/>
              </a:solidFill>
            </a:rPr>
            <a:t>耐震クラス</a:t>
          </a:r>
          <a:r>
            <a:rPr kumimoji="1" lang="en-US" altLang="ja-JP" sz="1100">
              <a:solidFill>
                <a:srgbClr val="FF0000"/>
              </a:solidFill>
            </a:rPr>
            <a:t>S</a:t>
          </a:r>
          <a:r>
            <a:rPr kumimoji="1" lang="ja-JP" altLang="en-US" sz="1100">
              <a:solidFill>
                <a:srgbClr val="FF0000"/>
              </a:solidFill>
            </a:rPr>
            <a:t>又は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を適用することが望ましい。</a:t>
          </a:r>
        </a:p>
      </xdr:txBody>
    </xdr:sp>
    <xdr:clientData/>
  </xdr:oneCellAnchor>
  <xdr:oneCellAnchor>
    <xdr:from>
      <xdr:col>37</xdr:col>
      <xdr:colOff>104774</xdr:colOff>
      <xdr:row>38</xdr:row>
      <xdr:rowOff>142876</xdr:rowOff>
    </xdr:from>
    <xdr:ext cx="4886325" cy="119062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9A7123C-695C-4127-BEC0-B68217867F40}"/>
            </a:ext>
          </a:extLst>
        </xdr:cNvPr>
        <xdr:cNvSpPr txBox="1"/>
      </xdr:nvSpPr>
      <xdr:spPr>
        <a:xfrm>
          <a:off x="7496174" y="7019926"/>
          <a:ext cx="4886325" cy="119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アンカーボルトの配置が長方形の場合、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ℓ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は短辺の値とする。</a:t>
          </a:r>
          <a:endParaRPr kumimoji="1" lang="en-US" altLang="ja-JP" sz="1100" b="0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300"/>
            </a:lnSpc>
          </a:pP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アンカーボルトセンター間に重心がない場合、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ℓG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の値は長い方を適用する。</a:t>
          </a:r>
          <a:endParaRPr kumimoji="1" lang="en-US" altLang="ja-JP" sz="1100" b="0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300"/>
            </a:lnSpc>
          </a:pP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箱外周～基礎縁距離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(A)≧10(cm)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とする。</a:t>
          </a:r>
          <a:endParaRPr kumimoji="1" lang="en-US" altLang="ja-JP" sz="1100" b="0">
            <a:solidFill>
              <a:srgbClr val="FF0000"/>
            </a:solidFill>
            <a:latin typeface="+mn-ea"/>
            <a:ea typeface="+mn-ea"/>
          </a:endParaRPr>
        </a:p>
        <a:p>
          <a:r>
            <a:rPr lang="en-US" altLang="ja-JP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基礎ﾎﾞﾙﾄ中心～基礎辺部 （</a:t>
          </a:r>
          <a:r>
            <a:rPr lang="en-US" altLang="ja-JP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C</a:t>
          </a:r>
          <a:r>
            <a:rPr lang="ja-JP" altLang="en-US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）≧</a:t>
          </a:r>
          <a:r>
            <a:rPr lang="en-US" altLang="ja-JP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10(cm)</a:t>
          </a:r>
          <a:r>
            <a:rPr lang="ja-JP" altLang="en-US" sz="1100" b="0" i="0" u="sng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とする。</a:t>
          </a:r>
          <a:r>
            <a:rPr lang="ja-JP" altLang="en-US" b="0">
              <a:solidFill>
                <a:srgbClr val="FF0000"/>
              </a:solidFill>
              <a:latin typeface="+mn-ea"/>
              <a:ea typeface="+mn-ea"/>
            </a:rPr>
            <a:t> </a:t>
          </a:r>
          <a:endParaRPr lang="en-US" altLang="ja-JP" b="0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箱外周～基礎縁距離</a:t>
          </a:r>
          <a:r>
            <a:rPr kumimoji="1" lang="en-US" altLang="ja-JP" sz="1100" b="0">
              <a:solidFill>
                <a:srgbClr val="FF0000"/>
              </a:solidFill>
              <a:latin typeface="+mn-ea"/>
              <a:ea typeface="+mn-ea"/>
            </a:rPr>
            <a:t>(A)≧10(cm)</a:t>
          </a:r>
          <a:r>
            <a:rPr kumimoji="1" lang="ja-JP" altLang="en-US" sz="1100" b="0">
              <a:solidFill>
                <a:srgbClr val="FF0000"/>
              </a:solidFill>
              <a:latin typeface="+mn-ea"/>
              <a:ea typeface="+mn-ea"/>
            </a:rPr>
            <a:t>とする。</a:t>
          </a:r>
        </a:p>
      </xdr:txBody>
    </xdr:sp>
    <xdr:clientData/>
  </xdr:oneCellAnchor>
  <xdr:oneCellAnchor>
    <xdr:from>
      <xdr:col>48</xdr:col>
      <xdr:colOff>43961</xdr:colOff>
      <xdr:row>59</xdr:row>
      <xdr:rowOff>0</xdr:rowOff>
    </xdr:from>
    <xdr:ext cx="1630971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1F20030E-A0B8-4404-870D-20A483868B6F}"/>
                </a:ext>
              </a:extLst>
            </xdr:cNvPr>
            <xdr:cNvSpPr txBox="1"/>
          </xdr:nvSpPr>
          <xdr:spPr>
            <a:xfrm>
              <a:off x="16169786" y="11582400"/>
              <a:ext cx="1630971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800" i="1">
                        <a:latin typeface="Cambria Math"/>
                      </a:rPr>
                      <m:t>ｆｃ</m:t>
                    </m:r>
                    <m:r>
                      <a:rPr kumimoji="1" lang="en-US" altLang="ja-JP" sz="8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800" b="0" i="1">
                            <a:latin typeface="Cambria Math"/>
                          </a:rPr>
                          <m:t>9</m:t>
                        </m:r>
                      </m:num>
                      <m:den>
                        <m:r>
                          <a:rPr kumimoji="1" lang="en-US" altLang="ja-JP" sz="800" i="1">
                            <a:latin typeface="Cambria Math"/>
                          </a:rPr>
                          <m:t>100</m:t>
                        </m:r>
                      </m:den>
                    </m:f>
                    <m:r>
                      <a:rPr kumimoji="1" lang="en-US" altLang="ja-JP" sz="800" b="0" i="1">
                        <a:latin typeface="Cambria Math"/>
                      </a:rPr>
                      <m:t>×</m:t>
                    </m:r>
                    <m:r>
                      <a:rPr kumimoji="1" lang="en-US" altLang="ja-JP" sz="800" b="0" i="1">
                        <a:latin typeface="Cambria Math"/>
                      </a:rPr>
                      <m:t>𝐹𝑐</m:t>
                    </m:r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7" name="テキスト ボックス 6"/>
            <xdr:cNvSpPr txBox="1"/>
          </xdr:nvSpPr>
          <xdr:spPr>
            <a:xfrm xmlns:a="http://schemas.openxmlformats.org/drawingml/2006/main">
              <a:off x="16169786" y="11582400"/>
              <a:ext cx="1630971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ja-JP" altLang="en-US" sz="800" i="0">
                  <a:latin typeface="Cambria Math"/>
                </a:rPr>
                <a:t>ｆｃ</a:t>
              </a:r>
              <a:r>
                <a:rPr kumimoji="1" lang="en-US" altLang="ja-JP" sz="800" i="0">
                  <a:latin typeface="Cambria Math"/>
                </a:rPr>
                <a:t>=</a:t>
              </a:r>
              <a:r>
                <a:rPr kumimoji="1" lang="en-US" altLang="ja-JP" sz="800" b="0" i="0">
                  <a:latin typeface="Cambria Math"/>
                </a:rPr>
                <a:t>9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i="0">
                  <a:latin typeface="Cambria Math"/>
                </a:rPr>
                <a:t>100</a:t>
              </a:r>
              <a:r>
                <a:rPr kumimoji="1" lang="en-US" altLang="ja-JP" sz="800" b="0" i="0">
                  <a:latin typeface="Cambria Math"/>
                </a:rPr>
                <a:t>×𝐹𝑐</a:t>
              </a:r>
              <a:endParaRPr kumimoji="1" lang="ja-JP" altLang="en-US" sz="800"/>
            </a:p>
          </xdr:txBody>
        </xdr:sp>
      </mc:Fallback>
    </mc:AlternateContent>
    <xdr:clientData/>
  </xdr:oneCellAnchor>
  <xdr:twoCellAnchor editAs="oneCell">
    <xdr:from>
      <xdr:col>1</xdr:col>
      <xdr:colOff>28575</xdr:colOff>
      <xdr:row>26</xdr:row>
      <xdr:rowOff>66675</xdr:rowOff>
    </xdr:from>
    <xdr:to>
      <xdr:col>11</xdr:col>
      <xdr:colOff>133350</xdr:colOff>
      <xdr:row>34</xdr:row>
      <xdr:rowOff>114300</xdr:rowOff>
    </xdr:to>
    <xdr:pic>
      <xdr:nvPicPr>
        <xdr:cNvPr id="46105" name="図 9">
          <a:extLst>
            <a:ext uri="{FF2B5EF4-FFF2-40B4-BE49-F238E27FC236}">
              <a16:creationId xmlns:a16="http://schemas.microsoft.com/office/drawing/2014/main" id="{395D99D5-31A0-4B3D-81B6-25A14BF29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28600" y="4772025"/>
          <a:ext cx="2105025" cy="1495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28575</xdr:colOff>
      <xdr:row>26</xdr:row>
      <xdr:rowOff>66675</xdr:rowOff>
    </xdr:from>
    <xdr:to>
      <xdr:col>23</xdr:col>
      <xdr:colOff>85725</xdr:colOff>
      <xdr:row>34</xdr:row>
      <xdr:rowOff>114300</xdr:rowOff>
    </xdr:to>
    <xdr:pic>
      <xdr:nvPicPr>
        <xdr:cNvPr id="46106" name="図 8">
          <a:extLst>
            <a:ext uri="{FF2B5EF4-FFF2-40B4-BE49-F238E27FC236}">
              <a16:creationId xmlns:a16="http://schemas.microsoft.com/office/drawing/2014/main" id="{9A192346-32B2-441B-A457-EAB47D0F2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28875" y="4772025"/>
          <a:ext cx="2257425" cy="1495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10991</xdr:colOff>
      <xdr:row>52</xdr:row>
      <xdr:rowOff>41764</xdr:rowOff>
    </xdr:from>
    <xdr:ext cx="2255959" cy="314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EE7C9EAF-112D-48EE-AC37-A6DF78FB3B31}"/>
                </a:ext>
              </a:extLst>
            </xdr:cNvPr>
            <xdr:cNvSpPr txBox="1"/>
          </xdr:nvSpPr>
          <xdr:spPr>
            <a:xfrm>
              <a:off x="1011116" y="9452464"/>
              <a:ext cx="2255959" cy="314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kumimoji="1" lang="en-US" altLang="ja-JP" sz="800" b="0" i="1">
                      <a:latin typeface="Cambria Math"/>
                    </a:rPr>
                    <m:t>𝑃</m:t>
                  </m:r>
                  <m:r>
                    <a:rPr kumimoji="1" lang="en-US" altLang="ja-JP" sz="800" b="0" i="1">
                      <a:latin typeface="Cambria Math"/>
                    </a:rPr>
                    <m:t>=</m:t>
                  </m:r>
                  <m:f>
                    <m:fPr>
                      <m:ctrlPr>
                        <a:rPr kumimoji="1" lang="en-US" altLang="ja-JP" sz="8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kumimoji="1" lang="en-US" altLang="ja-JP" sz="800" b="0" i="1">
                          <a:latin typeface="Cambria Math"/>
                        </a:rPr>
                        <m:t>1</m:t>
                      </m:r>
                    </m:num>
                    <m:den>
                      <m:r>
                        <a:rPr kumimoji="1" lang="en-US" altLang="ja-JP" sz="800" b="0" i="1">
                          <a:latin typeface="Cambria Math"/>
                        </a:rPr>
                        <m:t>6</m:t>
                      </m:r>
                    </m:den>
                  </m:f>
                  <m:r>
                    <a:rPr kumimoji="1" lang="en-US" altLang="ja-JP" sz="800" b="0" i="1">
                      <a:latin typeface="Cambria Math"/>
                    </a:rPr>
                    <m:t>×</m:t>
                  </m:r>
                </m:oMath>
              </a14:m>
              <a:r>
                <a:rPr kumimoji="1" lang="en-US" altLang="ja-JP" sz="800"/>
                <a:t>(FC/30 or 5+FC/100 </a:t>
              </a:r>
              <a:r>
                <a:rPr kumimoji="1" lang="ja-JP" altLang="en-US" sz="800"/>
                <a:t>のどちらか小さい方</a:t>
              </a:r>
              <a:r>
                <a:rPr kumimoji="1" lang="en-US" altLang="ja-JP" sz="800"/>
                <a:t>)</a:t>
              </a:r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3" name="テキスト ボックス 12"/>
            <xdr:cNvSpPr txBox="1"/>
          </xdr:nvSpPr>
          <xdr:spPr>
            <a:xfrm xmlns:a="http://schemas.openxmlformats.org/drawingml/2006/main">
              <a:off x="1011116" y="9452464"/>
              <a:ext cx="2255959" cy="314156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r>
                <a:rPr kumimoji="1" lang="en-US" altLang="ja-JP" sz="800" b="0" i="0">
                  <a:latin typeface="Cambria Math"/>
                </a:rPr>
                <a:t>𝑃=1</a:t>
              </a:r>
              <a:r>
                <a:rPr kumimoji="1" lang="en-US" altLang="ja-JP" sz="8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800" b="0" i="0">
                  <a:latin typeface="Cambria Math"/>
                </a:rPr>
                <a:t>6×</a:t>
              </a:r>
              <a:r>
                <a:rPr kumimoji="1" lang="en-US" altLang="ja-JP" sz="800"/>
                <a:t>(FC/30 or 5+FC/100 </a:t>
              </a:r>
              <a:r>
                <a:rPr kumimoji="1" lang="ja-JP" altLang="en-US" sz="800"/>
                <a:t>のどちらか小さい方</a:t>
              </a:r>
              <a:r>
                <a:rPr kumimoji="1" lang="en-US" altLang="ja-JP" sz="800"/>
                <a:t>)</a:t>
              </a:r>
              <a:endParaRPr kumimoji="1" lang="ja-JP" altLang="en-US" sz="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solidFill>
          <a:srgbClr val="FFFFFF"/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8"/>
  <sheetViews>
    <sheetView tabSelected="1" view="pageBreakPreview" zoomScale="70" zoomScaleNormal="100" zoomScaleSheetLayoutView="70" workbookViewId="0">
      <selection activeCell="BR30" sqref="BR30"/>
    </sheetView>
  </sheetViews>
  <sheetFormatPr defaultColWidth="2.625" defaultRowHeight="13.5" x14ac:dyDescent="0.15"/>
  <sheetData>
    <row r="1" spans="1:47" ht="18.75" x14ac:dyDescent="0.2">
      <c r="O1" s="21" t="s">
        <v>97</v>
      </c>
    </row>
    <row r="3" spans="1:47" x14ac:dyDescent="0.15">
      <c r="AC3" s="2" t="s">
        <v>5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7" x14ac:dyDescent="0.15">
      <c r="AC4" s="50" t="s">
        <v>6</v>
      </c>
      <c r="AD4" s="50"/>
      <c r="AE4" s="52" t="s">
        <v>75</v>
      </c>
      <c r="AF4" s="53"/>
      <c r="AG4" s="53"/>
      <c r="AH4" s="53"/>
      <c r="AI4" s="53"/>
      <c r="AJ4" s="53"/>
      <c r="AK4" s="53"/>
      <c r="AL4" s="53"/>
      <c r="AM4" s="53"/>
      <c r="AN4" s="54"/>
    </row>
    <row r="5" spans="1:47" x14ac:dyDescent="0.15">
      <c r="O5" s="66" t="s">
        <v>87</v>
      </c>
      <c r="P5" s="36"/>
      <c r="Q5" s="36"/>
      <c r="R5" s="36"/>
      <c r="S5" s="36"/>
      <c r="T5" s="36"/>
      <c r="U5" s="36"/>
      <c r="V5" s="36"/>
      <c r="W5" s="36"/>
      <c r="X5" s="37"/>
      <c r="AC5" s="50"/>
      <c r="AD5" s="50"/>
      <c r="AE5" s="52" t="s">
        <v>76</v>
      </c>
      <c r="AF5" s="53"/>
      <c r="AG5" s="53"/>
      <c r="AH5" s="53"/>
      <c r="AI5" s="53"/>
      <c r="AJ5" s="53"/>
      <c r="AK5" s="53"/>
      <c r="AL5" s="53"/>
      <c r="AM5" s="53"/>
      <c r="AN5" s="54"/>
    </row>
    <row r="6" spans="1:47" x14ac:dyDescent="0.15">
      <c r="O6" s="38"/>
      <c r="P6" s="39"/>
      <c r="Q6" s="39"/>
      <c r="R6" s="39"/>
      <c r="S6" s="39"/>
      <c r="T6" s="39"/>
      <c r="U6" s="39"/>
      <c r="V6" s="39"/>
      <c r="W6" s="39"/>
      <c r="X6" s="40"/>
      <c r="AC6" s="50"/>
      <c r="AD6" s="50"/>
      <c r="AE6" s="52" t="s">
        <v>77</v>
      </c>
      <c r="AF6" s="53"/>
      <c r="AG6" s="53"/>
      <c r="AH6" s="53"/>
      <c r="AI6" s="53"/>
      <c r="AJ6" s="53"/>
      <c r="AK6" s="53"/>
      <c r="AL6" s="53"/>
      <c r="AM6" s="53"/>
      <c r="AN6" s="54"/>
    </row>
    <row r="7" spans="1:47" x14ac:dyDescent="0.15">
      <c r="O7" s="2"/>
      <c r="P7" s="2"/>
      <c r="Q7" s="2"/>
      <c r="R7" s="2"/>
      <c r="S7" s="2"/>
      <c r="T7" s="2"/>
      <c r="U7" s="2"/>
      <c r="V7" s="2"/>
      <c r="W7" s="2"/>
      <c r="AC7" s="50"/>
      <c r="AD7" s="50"/>
      <c r="AE7" s="52" t="s">
        <v>78</v>
      </c>
      <c r="AF7" s="53"/>
      <c r="AG7" s="53"/>
      <c r="AH7" s="53"/>
      <c r="AI7" s="53"/>
      <c r="AJ7" s="53"/>
      <c r="AK7" s="53"/>
      <c r="AL7" s="53"/>
      <c r="AM7" s="53"/>
      <c r="AN7" s="54"/>
    </row>
    <row r="8" spans="1:47" x14ac:dyDescent="0.15">
      <c r="O8" s="2"/>
      <c r="P8" s="2"/>
      <c r="Q8" s="2"/>
      <c r="R8" s="2"/>
      <c r="S8" s="2"/>
      <c r="T8" s="2"/>
      <c r="U8" s="2"/>
      <c r="V8" s="2"/>
      <c r="W8" s="2"/>
      <c r="AC8" s="50"/>
      <c r="AD8" s="50"/>
      <c r="AE8" s="51" t="s">
        <v>68</v>
      </c>
      <c r="AF8" s="51"/>
      <c r="AG8" s="51"/>
      <c r="AH8" s="51"/>
      <c r="AI8" s="51"/>
      <c r="AJ8" s="51"/>
      <c r="AK8" s="51"/>
      <c r="AL8" s="51"/>
      <c r="AM8" s="51"/>
      <c r="AN8" s="51"/>
    </row>
    <row r="9" spans="1:47" x14ac:dyDescent="0.15">
      <c r="A9" s="72" t="s">
        <v>98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O9" s="66" t="s">
        <v>88</v>
      </c>
      <c r="P9" s="36"/>
      <c r="Q9" s="36"/>
      <c r="R9" s="36"/>
      <c r="S9" s="36"/>
      <c r="T9" s="36"/>
      <c r="U9" s="36"/>
      <c r="V9" s="36"/>
      <c r="W9" s="36"/>
      <c r="X9" s="37"/>
    </row>
    <row r="10" spans="1:47" x14ac:dyDescent="0.15">
      <c r="A10" s="56" t="s">
        <v>99</v>
      </c>
      <c r="B10" s="56"/>
      <c r="C10" s="56"/>
      <c r="D10" s="56"/>
      <c r="E10" s="68" t="s">
        <v>100</v>
      </c>
      <c r="F10" s="68"/>
      <c r="G10" s="68"/>
      <c r="H10" s="68"/>
      <c r="I10" s="70" t="s">
        <v>101</v>
      </c>
      <c r="J10" s="70"/>
      <c r="K10" s="70"/>
      <c r="L10" s="70"/>
      <c r="O10" s="38"/>
      <c r="P10" s="39"/>
      <c r="Q10" s="39"/>
      <c r="R10" s="39"/>
      <c r="S10" s="39"/>
      <c r="T10" s="39"/>
      <c r="U10" s="39"/>
      <c r="V10" s="39"/>
      <c r="W10" s="39"/>
      <c r="X10" s="40"/>
    </row>
    <row r="11" spans="1:47" x14ac:dyDescent="0.15">
      <c r="A11" s="56"/>
      <c r="B11" s="56"/>
      <c r="C11" s="56"/>
      <c r="D11" s="56"/>
      <c r="E11" s="69"/>
      <c r="F11" s="69"/>
      <c r="G11" s="69"/>
      <c r="H11" s="69"/>
      <c r="I11" s="71" t="s">
        <v>102</v>
      </c>
      <c r="J11" s="71"/>
      <c r="K11" s="71"/>
      <c r="L11" s="71"/>
      <c r="O11" s="2"/>
      <c r="P11" s="2"/>
      <c r="Q11" s="2"/>
      <c r="R11" s="2"/>
      <c r="S11" s="2"/>
      <c r="T11" s="2"/>
      <c r="U11" s="2"/>
      <c r="V11" s="2"/>
      <c r="W11" s="2"/>
    </row>
    <row r="12" spans="1:47" x14ac:dyDescent="0.15">
      <c r="A12" s="56"/>
      <c r="B12" s="56"/>
      <c r="C12" s="56"/>
      <c r="D12" s="56"/>
      <c r="E12" s="68" t="s">
        <v>103</v>
      </c>
      <c r="F12" s="68"/>
      <c r="G12" s="68"/>
      <c r="H12" s="68"/>
      <c r="I12" s="70" t="s">
        <v>101</v>
      </c>
      <c r="J12" s="70"/>
      <c r="K12" s="70"/>
      <c r="L12" s="70"/>
      <c r="O12" s="2"/>
      <c r="P12" s="2"/>
      <c r="Q12" s="2"/>
      <c r="R12" s="2"/>
      <c r="S12" s="2"/>
      <c r="T12" s="2"/>
      <c r="U12" s="2"/>
      <c r="V12" s="2"/>
      <c r="W12" s="2"/>
    </row>
    <row r="13" spans="1:47" x14ac:dyDescent="0.15">
      <c r="A13" s="56"/>
      <c r="B13" s="56"/>
      <c r="C13" s="56"/>
      <c r="D13" s="56"/>
      <c r="E13" s="69"/>
      <c r="F13" s="69"/>
      <c r="G13" s="69"/>
      <c r="H13" s="69"/>
      <c r="I13" s="71" t="s">
        <v>102</v>
      </c>
      <c r="J13" s="71"/>
      <c r="K13" s="71"/>
      <c r="L13" s="71"/>
      <c r="O13" s="66" t="s">
        <v>89</v>
      </c>
      <c r="P13" s="36"/>
      <c r="Q13" s="36"/>
      <c r="R13" s="36"/>
      <c r="S13" s="36"/>
      <c r="T13" s="36"/>
      <c r="U13" s="36"/>
      <c r="V13" s="36"/>
      <c r="W13" s="36"/>
      <c r="X13" s="37"/>
      <c r="AC13" s="59" t="s">
        <v>33</v>
      </c>
      <c r="AD13" s="56" t="s">
        <v>0</v>
      </c>
      <c r="AE13" s="56"/>
      <c r="AF13" s="56"/>
      <c r="AG13" s="52" t="s">
        <v>1</v>
      </c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4"/>
    </row>
    <row r="14" spans="1:47" x14ac:dyDescent="0.15">
      <c r="A14" s="56"/>
      <c r="B14" s="56"/>
      <c r="C14" s="56"/>
      <c r="D14" s="56"/>
      <c r="E14" s="72" t="s">
        <v>105</v>
      </c>
      <c r="F14" s="72"/>
      <c r="G14" s="72"/>
      <c r="H14" s="72"/>
      <c r="I14" s="72"/>
      <c r="J14" s="72"/>
      <c r="K14" s="72"/>
      <c r="L14" s="72"/>
      <c r="O14" s="38"/>
      <c r="P14" s="39"/>
      <c r="Q14" s="39"/>
      <c r="R14" s="39"/>
      <c r="S14" s="39"/>
      <c r="T14" s="39"/>
      <c r="U14" s="39"/>
      <c r="V14" s="39"/>
      <c r="W14" s="39"/>
      <c r="X14" s="40"/>
      <c r="AC14" s="60"/>
      <c r="AD14" s="56"/>
      <c r="AE14" s="56"/>
      <c r="AF14" s="56"/>
      <c r="AG14" s="56" t="s">
        <v>62</v>
      </c>
      <c r="AH14" s="56"/>
      <c r="AI14" s="56"/>
      <c r="AJ14" s="56"/>
      <c r="AK14" s="56"/>
      <c r="AL14" s="56" t="s">
        <v>63</v>
      </c>
      <c r="AM14" s="56"/>
      <c r="AN14" s="56"/>
      <c r="AO14" s="56"/>
      <c r="AP14" s="56"/>
      <c r="AQ14" s="56" t="s">
        <v>64</v>
      </c>
      <c r="AR14" s="56"/>
      <c r="AS14" s="56"/>
      <c r="AT14" s="56"/>
      <c r="AU14" s="56"/>
    </row>
    <row r="15" spans="1:47" x14ac:dyDescent="0.15">
      <c r="A15" s="56" t="s">
        <v>104</v>
      </c>
      <c r="B15" s="56"/>
      <c r="C15" s="56"/>
      <c r="D15" s="56"/>
      <c r="E15" s="68" t="s">
        <v>100</v>
      </c>
      <c r="F15" s="68"/>
      <c r="G15" s="68"/>
      <c r="H15" s="68"/>
      <c r="I15" s="70" t="s">
        <v>101</v>
      </c>
      <c r="J15" s="70"/>
      <c r="K15" s="70"/>
      <c r="L15" s="70"/>
      <c r="O15" s="2"/>
      <c r="P15" s="2"/>
      <c r="Q15" s="2"/>
      <c r="R15" s="2"/>
      <c r="S15" s="2"/>
      <c r="T15" s="2"/>
      <c r="U15" s="2"/>
      <c r="V15" s="2"/>
      <c r="W15" s="2"/>
      <c r="AC15" s="56">
        <v>1</v>
      </c>
      <c r="AD15" s="50" t="s">
        <v>2</v>
      </c>
      <c r="AE15" s="50"/>
      <c r="AF15" s="50"/>
      <c r="AG15" s="55">
        <v>2</v>
      </c>
      <c r="AH15" s="55"/>
      <c r="AI15" s="55"/>
      <c r="AJ15" s="55"/>
      <c r="AK15" s="55"/>
      <c r="AL15" s="55">
        <v>1.5</v>
      </c>
      <c r="AM15" s="55"/>
      <c r="AN15" s="55"/>
      <c r="AO15" s="55"/>
      <c r="AP15" s="55"/>
      <c r="AQ15" s="55">
        <v>1</v>
      </c>
      <c r="AR15" s="55"/>
      <c r="AS15" s="55"/>
      <c r="AT15" s="55"/>
      <c r="AU15" s="55"/>
    </row>
    <row r="16" spans="1:47" x14ac:dyDescent="0.15">
      <c r="A16" s="56"/>
      <c r="B16" s="56"/>
      <c r="C16" s="56"/>
      <c r="D16" s="56"/>
      <c r="E16" s="69"/>
      <c r="F16" s="69"/>
      <c r="G16" s="69"/>
      <c r="H16" s="69"/>
      <c r="I16" s="71" t="s">
        <v>102</v>
      </c>
      <c r="J16" s="71"/>
      <c r="K16" s="71"/>
      <c r="L16" s="71"/>
      <c r="O16" s="2"/>
      <c r="P16" s="2"/>
      <c r="Q16" s="2"/>
      <c r="R16" s="2"/>
      <c r="S16" s="2"/>
      <c r="T16" s="2"/>
      <c r="U16" s="2"/>
      <c r="V16" s="2"/>
      <c r="W16" s="2"/>
      <c r="AC16" s="56"/>
      <c r="AD16" s="50"/>
      <c r="AE16" s="50"/>
      <c r="AF16" s="50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</row>
    <row r="17" spans="1:48" x14ac:dyDescent="0.15">
      <c r="A17" s="56"/>
      <c r="B17" s="56"/>
      <c r="C17" s="56"/>
      <c r="D17" s="56"/>
      <c r="E17" s="68" t="s">
        <v>103</v>
      </c>
      <c r="F17" s="68"/>
      <c r="G17" s="68"/>
      <c r="H17" s="68"/>
      <c r="I17" s="70" t="s">
        <v>101</v>
      </c>
      <c r="J17" s="70"/>
      <c r="K17" s="70"/>
      <c r="L17" s="70"/>
      <c r="O17" s="66" t="s">
        <v>90</v>
      </c>
      <c r="P17" s="36"/>
      <c r="Q17" s="36"/>
      <c r="R17" s="36"/>
      <c r="S17" s="36"/>
      <c r="T17" s="36"/>
      <c r="U17" s="36"/>
      <c r="V17" s="36"/>
      <c r="W17" s="36"/>
      <c r="X17" s="37"/>
      <c r="AC17" s="56"/>
      <c r="AD17" s="50"/>
      <c r="AE17" s="50"/>
      <c r="AF17" s="50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</row>
    <row r="18" spans="1:48" x14ac:dyDescent="0.15">
      <c r="A18" s="56"/>
      <c r="B18" s="56"/>
      <c r="C18" s="56"/>
      <c r="D18" s="56"/>
      <c r="E18" s="69"/>
      <c r="F18" s="69"/>
      <c r="G18" s="69"/>
      <c r="H18" s="69"/>
      <c r="I18" s="71" t="s">
        <v>102</v>
      </c>
      <c r="J18" s="71"/>
      <c r="K18" s="71"/>
      <c r="L18" s="71"/>
      <c r="O18" s="38"/>
      <c r="P18" s="39"/>
      <c r="Q18" s="39"/>
      <c r="R18" s="39"/>
      <c r="S18" s="39"/>
      <c r="T18" s="39"/>
      <c r="U18" s="39"/>
      <c r="V18" s="39"/>
      <c r="W18" s="39"/>
      <c r="X18" s="40"/>
      <c r="AC18" s="56">
        <v>2</v>
      </c>
      <c r="AD18" s="50" t="s">
        <v>3</v>
      </c>
      <c r="AE18" s="50"/>
      <c r="AF18" s="50"/>
      <c r="AG18" s="55">
        <v>1.5</v>
      </c>
      <c r="AH18" s="55"/>
      <c r="AI18" s="55"/>
      <c r="AJ18" s="55"/>
      <c r="AK18" s="55"/>
      <c r="AL18" s="55">
        <v>1</v>
      </c>
      <c r="AM18" s="55"/>
      <c r="AN18" s="55"/>
      <c r="AO18" s="55"/>
      <c r="AP18" s="55"/>
      <c r="AQ18" s="55">
        <v>0.6</v>
      </c>
      <c r="AR18" s="55"/>
      <c r="AS18" s="55"/>
      <c r="AT18" s="55"/>
      <c r="AU18" s="55"/>
    </row>
    <row r="19" spans="1:48" x14ac:dyDescent="0.15">
      <c r="A19" s="56"/>
      <c r="B19" s="56"/>
      <c r="C19" s="56"/>
      <c r="D19" s="56"/>
      <c r="E19" s="72" t="s">
        <v>105</v>
      </c>
      <c r="F19" s="72"/>
      <c r="G19" s="72"/>
      <c r="H19" s="72"/>
      <c r="I19" s="72"/>
      <c r="J19" s="72"/>
      <c r="K19" s="72"/>
      <c r="L19" s="72"/>
      <c r="AC19" s="56"/>
      <c r="AD19" s="50"/>
      <c r="AE19" s="50"/>
      <c r="AF19" s="50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</row>
    <row r="20" spans="1:48" x14ac:dyDescent="0.15">
      <c r="A20" t="s">
        <v>106</v>
      </c>
      <c r="AC20" s="56"/>
      <c r="AD20" s="50"/>
      <c r="AE20" s="50"/>
      <c r="AF20" s="50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</row>
    <row r="21" spans="1:48" ht="13.5" customHeight="1" x14ac:dyDescent="0.15">
      <c r="O21" s="35" t="s">
        <v>91</v>
      </c>
      <c r="P21" s="61"/>
      <c r="Q21" s="61"/>
      <c r="R21" s="61"/>
      <c r="S21" s="61"/>
      <c r="T21" s="61"/>
      <c r="U21" s="61"/>
      <c r="V21" s="61"/>
      <c r="W21" s="61"/>
      <c r="X21" s="62"/>
      <c r="AC21" s="56">
        <v>3</v>
      </c>
      <c r="AD21" s="50" t="s">
        <v>4</v>
      </c>
      <c r="AE21" s="50"/>
      <c r="AF21" s="50"/>
      <c r="AG21" s="57" t="s">
        <v>65</v>
      </c>
      <c r="AH21" s="55"/>
      <c r="AI21" s="55"/>
      <c r="AJ21" s="55"/>
      <c r="AK21" s="55"/>
      <c r="AL21" s="57" t="s">
        <v>66</v>
      </c>
      <c r="AM21" s="55"/>
      <c r="AN21" s="55"/>
      <c r="AO21" s="55"/>
      <c r="AP21" s="55"/>
      <c r="AQ21" s="57" t="s">
        <v>67</v>
      </c>
      <c r="AR21" s="55"/>
      <c r="AS21" s="55"/>
      <c r="AT21" s="55"/>
      <c r="AU21" s="55"/>
    </row>
    <row r="22" spans="1:48" x14ac:dyDescent="0.15">
      <c r="O22" s="63"/>
      <c r="P22" s="64"/>
      <c r="Q22" s="64"/>
      <c r="R22" s="64"/>
      <c r="S22" s="64"/>
      <c r="T22" s="64"/>
      <c r="U22" s="64"/>
      <c r="V22" s="64"/>
      <c r="W22" s="64"/>
      <c r="X22" s="65"/>
      <c r="AC22" s="56"/>
      <c r="AD22" s="50"/>
      <c r="AE22" s="50"/>
      <c r="AF22" s="50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</row>
    <row r="23" spans="1:48" x14ac:dyDescent="0.15">
      <c r="AC23" s="56"/>
      <c r="AD23" s="50"/>
      <c r="AE23" s="50"/>
      <c r="AF23" s="50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</row>
    <row r="25" spans="1:48" x14ac:dyDescent="0.15">
      <c r="M25" s="66" t="s">
        <v>92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7"/>
      <c r="AV25" s="19"/>
    </row>
    <row r="26" spans="1:48" x14ac:dyDescent="0.15">
      <c r="M26" s="3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0"/>
      <c r="AV26" s="19"/>
    </row>
    <row r="27" spans="1:48" x14ac:dyDescent="0.15">
      <c r="AV27" s="19"/>
    </row>
    <row r="28" spans="1:48" x14ac:dyDescent="0.15">
      <c r="AV28" s="19"/>
    </row>
    <row r="29" spans="1:48" x14ac:dyDescent="0.15">
      <c r="O29" s="66" t="s">
        <v>93</v>
      </c>
      <c r="P29" s="36"/>
      <c r="Q29" s="36"/>
      <c r="R29" s="36"/>
      <c r="S29" s="36"/>
      <c r="T29" s="36"/>
      <c r="U29" s="36"/>
      <c r="V29" s="36"/>
      <c r="W29" s="36"/>
      <c r="X29" s="37"/>
      <c r="AV29" s="19"/>
    </row>
    <row r="30" spans="1:48" x14ac:dyDescent="0.15">
      <c r="O30" s="38"/>
      <c r="P30" s="39"/>
      <c r="Q30" s="39"/>
      <c r="R30" s="39"/>
      <c r="S30" s="39"/>
      <c r="T30" s="39"/>
      <c r="U30" s="39"/>
      <c r="V30" s="39"/>
      <c r="W30" s="39"/>
      <c r="X30" s="40"/>
      <c r="AV30" s="19"/>
    </row>
    <row r="33" spans="1:43" x14ac:dyDescent="0.15">
      <c r="A33" s="41" t="s">
        <v>80</v>
      </c>
      <c r="B33" s="42"/>
      <c r="C33" s="42"/>
      <c r="D33" s="42"/>
      <c r="E33" s="42"/>
      <c r="F33" s="42"/>
      <c r="G33" s="42"/>
      <c r="H33" s="42"/>
      <c r="I33" s="42"/>
      <c r="J33" s="43"/>
      <c r="M33" s="67" t="s">
        <v>29</v>
      </c>
      <c r="N33" s="48"/>
      <c r="O33" s="66" t="s">
        <v>81</v>
      </c>
      <c r="P33" s="36"/>
      <c r="Q33" s="36"/>
      <c r="R33" s="36"/>
      <c r="S33" s="36"/>
      <c r="T33" s="36"/>
      <c r="U33" s="36"/>
      <c r="V33" s="36"/>
      <c r="W33" s="36"/>
      <c r="X33" s="37"/>
      <c r="Y33" s="47" t="s">
        <v>86</v>
      </c>
      <c r="Z33" s="67"/>
    </row>
    <row r="34" spans="1:43" x14ac:dyDescent="0.15">
      <c r="A34" s="44"/>
      <c r="B34" s="45"/>
      <c r="C34" s="45"/>
      <c r="D34" s="45"/>
      <c r="E34" s="45"/>
      <c r="F34" s="45"/>
      <c r="G34" s="45"/>
      <c r="H34" s="45"/>
      <c r="I34" s="45"/>
      <c r="J34" s="46"/>
      <c r="O34" s="38"/>
      <c r="P34" s="39"/>
      <c r="Q34" s="39"/>
      <c r="R34" s="39"/>
      <c r="S34" s="39"/>
      <c r="T34" s="39"/>
      <c r="U34" s="39"/>
      <c r="V34" s="39"/>
      <c r="W34" s="39"/>
      <c r="X34" s="40"/>
    </row>
    <row r="39" spans="1:43" x14ac:dyDescent="0.15">
      <c r="F39" s="58" t="s">
        <v>84</v>
      </c>
      <c r="G39" s="48"/>
      <c r="H39" s="35" t="s">
        <v>94</v>
      </c>
      <c r="I39" s="36"/>
      <c r="J39" s="36"/>
      <c r="K39" s="36"/>
      <c r="L39" s="36"/>
      <c r="M39" s="36"/>
      <c r="N39" s="36"/>
      <c r="O39" s="36"/>
      <c r="P39" s="36"/>
      <c r="Q39" s="37"/>
      <c r="V39" s="35" t="s">
        <v>94</v>
      </c>
      <c r="W39" s="36"/>
      <c r="X39" s="36"/>
      <c r="Y39" s="36"/>
      <c r="Z39" s="36"/>
      <c r="AA39" s="36"/>
      <c r="AB39" s="36"/>
      <c r="AC39" s="36"/>
      <c r="AD39" s="36"/>
      <c r="AE39" s="37"/>
      <c r="AF39" s="47" t="s">
        <v>84</v>
      </c>
      <c r="AG39" s="48"/>
      <c r="AH39" s="41" t="s">
        <v>80</v>
      </c>
      <c r="AI39" s="42"/>
      <c r="AJ39" s="42"/>
      <c r="AK39" s="42"/>
      <c r="AL39" s="42"/>
      <c r="AM39" s="42"/>
      <c r="AN39" s="42"/>
      <c r="AO39" s="42"/>
      <c r="AP39" s="42"/>
      <c r="AQ39" s="43"/>
    </row>
    <row r="40" spans="1:43" x14ac:dyDescent="0.15">
      <c r="H40" s="38"/>
      <c r="I40" s="39"/>
      <c r="J40" s="39"/>
      <c r="K40" s="39"/>
      <c r="L40" s="39"/>
      <c r="M40" s="39"/>
      <c r="N40" s="39"/>
      <c r="O40" s="39"/>
      <c r="P40" s="39"/>
      <c r="Q40" s="40"/>
      <c r="V40" s="38"/>
      <c r="W40" s="39"/>
      <c r="X40" s="39"/>
      <c r="Y40" s="39"/>
      <c r="Z40" s="39"/>
      <c r="AA40" s="39"/>
      <c r="AB40" s="39"/>
      <c r="AC40" s="39"/>
      <c r="AD40" s="39"/>
      <c r="AE40" s="40"/>
      <c r="AH40" s="44"/>
      <c r="AI40" s="45"/>
      <c r="AJ40" s="45"/>
      <c r="AK40" s="45"/>
      <c r="AL40" s="45"/>
      <c r="AM40" s="45"/>
      <c r="AN40" s="45"/>
      <c r="AO40" s="45"/>
      <c r="AP40" s="45"/>
      <c r="AQ40" s="46"/>
    </row>
    <row r="41" spans="1:43" x14ac:dyDescent="0.15">
      <c r="M41" s="49" t="s">
        <v>85</v>
      </c>
      <c r="N41" s="49"/>
      <c r="O41" s="49"/>
      <c r="AA41" s="49" t="s">
        <v>85</v>
      </c>
      <c r="AB41" s="49"/>
      <c r="AC41" s="49"/>
    </row>
    <row r="43" spans="1:43" x14ac:dyDescent="0.15">
      <c r="V43" s="35" t="s">
        <v>95</v>
      </c>
      <c r="W43" s="36"/>
      <c r="X43" s="36"/>
      <c r="Y43" s="36"/>
      <c r="Z43" s="36"/>
      <c r="AA43" s="36"/>
      <c r="AB43" s="36"/>
      <c r="AC43" s="36"/>
      <c r="AD43" s="36"/>
      <c r="AE43" s="37"/>
      <c r="AF43" s="47" t="s">
        <v>84</v>
      </c>
      <c r="AG43" s="48"/>
      <c r="AH43" s="41" t="s">
        <v>79</v>
      </c>
      <c r="AI43" s="42"/>
      <c r="AJ43" s="42"/>
      <c r="AK43" s="42"/>
      <c r="AL43" s="42"/>
      <c r="AM43" s="42"/>
      <c r="AN43" s="42"/>
      <c r="AO43" s="42"/>
      <c r="AP43" s="42"/>
      <c r="AQ43" s="43"/>
    </row>
    <row r="44" spans="1:43" x14ac:dyDescent="0.15">
      <c r="V44" s="38"/>
      <c r="W44" s="39"/>
      <c r="X44" s="39"/>
      <c r="Y44" s="39"/>
      <c r="Z44" s="39"/>
      <c r="AA44" s="39"/>
      <c r="AB44" s="39"/>
      <c r="AC44" s="39"/>
      <c r="AD44" s="39"/>
      <c r="AE44" s="40"/>
      <c r="AH44" s="44"/>
      <c r="AI44" s="45"/>
      <c r="AJ44" s="45"/>
      <c r="AK44" s="45"/>
      <c r="AL44" s="45"/>
      <c r="AM44" s="45"/>
      <c r="AN44" s="45"/>
      <c r="AO44" s="45"/>
      <c r="AP44" s="45"/>
      <c r="AQ44" s="46"/>
    </row>
    <row r="45" spans="1:43" x14ac:dyDescent="0.15">
      <c r="AA45" s="49" t="s">
        <v>85</v>
      </c>
      <c r="AB45" s="49"/>
      <c r="AC45" s="49"/>
    </row>
    <row r="47" spans="1:43" x14ac:dyDescent="0.15">
      <c r="H47" s="35" t="s">
        <v>82</v>
      </c>
      <c r="I47" s="36"/>
      <c r="J47" s="36"/>
      <c r="K47" s="36"/>
      <c r="L47" s="36"/>
      <c r="M47" s="36"/>
      <c r="N47" s="36"/>
      <c r="O47" s="36"/>
      <c r="P47" s="36"/>
      <c r="Q47" s="37"/>
      <c r="S47" s="58" t="s">
        <v>85</v>
      </c>
      <c r="T47" s="58"/>
      <c r="U47" s="48"/>
      <c r="V47" s="35" t="s">
        <v>96</v>
      </c>
      <c r="W47" s="36"/>
      <c r="X47" s="36"/>
      <c r="Y47" s="36"/>
      <c r="Z47" s="36"/>
      <c r="AA47" s="36"/>
      <c r="AB47" s="36"/>
      <c r="AC47" s="36"/>
      <c r="AD47" s="36"/>
      <c r="AE47" s="37"/>
      <c r="AF47" s="47" t="s">
        <v>84</v>
      </c>
      <c r="AG47" s="48"/>
      <c r="AH47" s="41" t="s">
        <v>83</v>
      </c>
      <c r="AI47" s="42"/>
      <c r="AJ47" s="42"/>
      <c r="AK47" s="42"/>
      <c r="AL47" s="42"/>
      <c r="AM47" s="42"/>
      <c r="AN47" s="42"/>
      <c r="AO47" s="42"/>
      <c r="AP47" s="42"/>
      <c r="AQ47" s="43"/>
    </row>
    <row r="48" spans="1:43" x14ac:dyDescent="0.15">
      <c r="H48" s="38"/>
      <c r="I48" s="39"/>
      <c r="J48" s="39"/>
      <c r="K48" s="39"/>
      <c r="L48" s="39"/>
      <c r="M48" s="39"/>
      <c r="N48" s="39"/>
      <c r="O48" s="39"/>
      <c r="P48" s="39"/>
      <c r="Q48" s="40"/>
      <c r="V48" s="38"/>
      <c r="W48" s="39"/>
      <c r="X48" s="39"/>
      <c r="Y48" s="39"/>
      <c r="Z48" s="39"/>
      <c r="AA48" s="39"/>
      <c r="AB48" s="39"/>
      <c r="AC48" s="39"/>
      <c r="AD48" s="39"/>
      <c r="AE48" s="40"/>
      <c r="AH48" s="44"/>
      <c r="AI48" s="45"/>
      <c r="AJ48" s="45"/>
      <c r="AK48" s="45"/>
      <c r="AL48" s="45"/>
      <c r="AM48" s="45"/>
      <c r="AN48" s="45"/>
      <c r="AO48" s="45"/>
      <c r="AP48" s="45"/>
      <c r="AQ48" s="46"/>
    </row>
  </sheetData>
  <mergeCells count="71">
    <mergeCell ref="A15:D19"/>
    <mergeCell ref="I16:L16"/>
    <mergeCell ref="I17:L17"/>
    <mergeCell ref="I18:L18"/>
    <mergeCell ref="E14:L14"/>
    <mergeCell ref="E19:L19"/>
    <mergeCell ref="I15:L15"/>
    <mergeCell ref="A10:D14"/>
    <mergeCell ref="E10:H11"/>
    <mergeCell ref="O5:X6"/>
    <mergeCell ref="O9:X10"/>
    <mergeCell ref="O13:X14"/>
    <mergeCell ref="I11:L11"/>
    <mergeCell ref="I13:L13"/>
    <mergeCell ref="A9:L9"/>
    <mergeCell ref="I10:L10"/>
    <mergeCell ref="O17:X18"/>
    <mergeCell ref="E12:H13"/>
    <mergeCell ref="E15:H16"/>
    <mergeCell ref="I12:L12"/>
    <mergeCell ref="AA45:AC45"/>
    <mergeCell ref="V43:AE44"/>
    <mergeCell ref="E17:H18"/>
    <mergeCell ref="O21:X22"/>
    <mergeCell ref="M25:Z26"/>
    <mergeCell ref="O29:X30"/>
    <mergeCell ref="O33:X34"/>
    <mergeCell ref="H39:Q40"/>
    <mergeCell ref="A33:J34"/>
    <mergeCell ref="V39:AE40"/>
    <mergeCell ref="F39:G39"/>
    <mergeCell ref="M33:N33"/>
    <mergeCell ref="Y33:Z33"/>
    <mergeCell ref="AG13:AU13"/>
    <mergeCell ref="AG14:AK14"/>
    <mergeCell ref="AL14:AP14"/>
    <mergeCell ref="AQ14:AU14"/>
    <mergeCell ref="AC15:AC17"/>
    <mergeCell ref="AD15:AF17"/>
    <mergeCell ref="AG15:AK17"/>
    <mergeCell ref="AL15:AP17"/>
    <mergeCell ref="AQ15:AU17"/>
    <mergeCell ref="AC13:AC14"/>
    <mergeCell ref="AD13:AF14"/>
    <mergeCell ref="AG18:AK20"/>
    <mergeCell ref="AL18:AP20"/>
    <mergeCell ref="AQ18:AU20"/>
    <mergeCell ref="AC21:AC23"/>
    <mergeCell ref="AD21:AF23"/>
    <mergeCell ref="AG21:AK23"/>
    <mergeCell ref="AL21:AP23"/>
    <mergeCell ref="AQ21:AU23"/>
    <mergeCell ref="AC18:AC20"/>
    <mergeCell ref="AD18:AF20"/>
    <mergeCell ref="AC4:AD8"/>
    <mergeCell ref="AE8:AN8"/>
    <mergeCell ref="AE7:AN7"/>
    <mergeCell ref="AE6:AN6"/>
    <mergeCell ref="AE5:AN5"/>
    <mergeCell ref="AE4:AN4"/>
    <mergeCell ref="V47:AE48"/>
    <mergeCell ref="H47:Q48"/>
    <mergeCell ref="AH39:AQ40"/>
    <mergeCell ref="AH43:AQ44"/>
    <mergeCell ref="AH47:AQ48"/>
    <mergeCell ref="AF39:AG39"/>
    <mergeCell ref="AF43:AG43"/>
    <mergeCell ref="AF47:AG47"/>
    <mergeCell ref="AA41:AC41"/>
    <mergeCell ref="S47:U47"/>
    <mergeCell ref="M41:O41"/>
  </mergeCells>
  <phoneticPr fontId="2"/>
  <printOptions horizontalCentered="1" verticalCentered="1"/>
  <pageMargins left="0.39370078740157483" right="0.39370078740157483" top="0.78740157480314965" bottom="0.39370078740157483" header="0" footer="0.39370078740157483"/>
  <pageSetup paperSize="9"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T60"/>
  <sheetViews>
    <sheetView view="pageBreakPreview" zoomScaleNormal="115" zoomScaleSheetLayoutView="100" workbookViewId="0">
      <selection activeCell="B15" sqref="B15:AG16"/>
    </sheetView>
  </sheetViews>
  <sheetFormatPr defaultColWidth="2.625" defaultRowHeight="14.45" customHeight="1" x14ac:dyDescent="0.15"/>
  <cols>
    <col min="1" max="28" width="2.625" style="2" customWidth="1"/>
    <col min="29" max="36" width="2.625" style="4" customWidth="1"/>
    <col min="37" max="37" width="2.5" style="4" customWidth="1"/>
    <col min="38" max="38" width="27.625" style="2" bestFit="1" customWidth="1"/>
    <col min="39" max="39" width="20.5" style="2" bestFit="1" customWidth="1"/>
    <col min="40" max="40" width="22.875" style="2" bestFit="1" customWidth="1"/>
    <col min="41" max="41" width="11.125" style="2" bestFit="1" customWidth="1"/>
    <col min="42" max="42" width="11.25" style="2" bestFit="1" customWidth="1"/>
    <col min="43" max="44" width="2.625" style="2"/>
    <col min="45" max="45" width="8.125" style="2" bestFit="1" customWidth="1"/>
    <col min="46" max="16384" width="2.625" style="2"/>
  </cols>
  <sheetData>
    <row r="1" spans="1:46" ht="14.45" customHeight="1" x14ac:dyDescent="0.15">
      <c r="B1" s="73" t="s">
        <v>132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L1" s="14" t="s">
        <v>53</v>
      </c>
      <c r="AM1" s="6"/>
      <c r="AN1" s="6"/>
      <c r="AO1" s="6"/>
      <c r="AP1" s="6"/>
      <c r="AQ1" s="6"/>
      <c r="AR1" s="6"/>
      <c r="AS1" s="6"/>
      <c r="AT1" s="6"/>
    </row>
    <row r="2" spans="1:46" ht="14.45" customHeight="1" x14ac:dyDescent="0.15">
      <c r="A2" s="1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L2" s="2" t="s">
        <v>55</v>
      </c>
    </row>
    <row r="3" spans="1:46" ht="14.45" customHeight="1" x14ac:dyDescent="0.15">
      <c r="B3" s="74" t="s">
        <v>136</v>
      </c>
      <c r="C3" s="74"/>
      <c r="D3" s="74"/>
      <c r="E3" s="74"/>
      <c r="F3" s="74"/>
      <c r="G3" s="74"/>
      <c r="H3" s="74"/>
      <c r="I3" s="74"/>
      <c r="J3" s="74"/>
      <c r="K3" s="74"/>
      <c r="L3" s="74"/>
      <c r="V3" s="75" t="s">
        <v>139</v>
      </c>
      <c r="W3" s="76"/>
      <c r="X3" s="77"/>
      <c r="Y3" s="75" t="s">
        <v>135</v>
      </c>
      <c r="Z3" s="76"/>
      <c r="AA3" s="76"/>
      <c r="AB3" s="75" t="s">
        <v>135</v>
      </c>
      <c r="AC3" s="76"/>
      <c r="AD3" s="77"/>
      <c r="AE3" s="75" t="s">
        <v>140</v>
      </c>
      <c r="AF3" s="76"/>
      <c r="AG3" s="77"/>
      <c r="AL3" s="2" t="s">
        <v>57</v>
      </c>
    </row>
    <row r="4" spans="1:46" ht="14.45" customHeight="1" x14ac:dyDescent="0.15">
      <c r="B4" s="74" t="s">
        <v>133</v>
      </c>
      <c r="C4" s="74"/>
      <c r="D4" s="74"/>
      <c r="E4" s="74"/>
      <c r="F4" s="74"/>
      <c r="G4" s="74"/>
      <c r="H4" s="74"/>
      <c r="I4" s="74"/>
      <c r="J4" s="74"/>
      <c r="K4" s="74"/>
      <c r="L4" s="74"/>
      <c r="V4" s="78"/>
      <c r="W4" s="79"/>
      <c r="X4" s="80"/>
      <c r="Y4" s="78"/>
      <c r="Z4" s="79"/>
      <c r="AA4" s="80"/>
      <c r="AB4" s="78"/>
      <c r="AC4" s="79"/>
      <c r="AD4" s="80"/>
      <c r="AE4" s="78"/>
      <c r="AF4" s="79"/>
      <c r="AG4" s="80"/>
    </row>
    <row r="5" spans="1:46" ht="14.45" customHeight="1" x14ac:dyDescent="0.15">
      <c r="B5" s="74" t="s">
        <v>134</v>
      </c>
      <c r="C5" s="74"/>
      <c r="D5" s="74"/>
      <c r="E5" s="74"/>
      <c r="F5" s="74"/>
      <c r="G5" s="74"/>
      <c r="H5" s="74"/>
      <c r="I5" s="74"/>
      <c r="J5" s="74"/>
      <c r="K5" s="74"/>
      <c r="L5" s="74"/>
      <c r="V5" s="81"/>
      <c r="W5" s="82"/>
      <c r="X5" s="83"/>
      <c r="Y5" s="81"/>
      <c r="Z5" s="82"/>
      <c r="AA5" s="83"/>
      <c r="AB5" s="81"/>
      <c r="AC5" s="82"/>
      <c r="AD5" s="83"/>
      <c r="AE5" s="81"/>
      <c r="AF5" s="82"/>
      <c r="AG5" s="83"/>
      <c r="AT5" s="4"/>
    </row>
    <row r="6" spans="1:46" ht="14.45" customHeight="1" x14ac:dyDescent="0.15">
      <c r="V6" s="84"/>
      <c r="W6" s="85"/>
      <c r="X6" s="86"/>
      <c r="Y6" s="84"/>
      <c r="Z6" s="85"/>
      <c r="AA6" s="86"/>
      <c r="AB6" s="84"/>
      <c r="AC6" s="85"/>
      <c r="AD6" s="86"/>
      <c r="AE6" s="84"/>
      <c r="AF6" s="85"/>
      <c r="AG6" s="86"/>
      <c r="AL6" s="2" t="s">
        <v>107</v>
      </c>
      <c r="AQ6" s="4"/>
      <c r="AR6" s="4"/>
      <c r="AS6" s="4"/>
      <c r="AT6" s="4"/>
    </row>
    <row r="7" spans="1:46" ht="14.45" customHeight="1" x14ac:dyDescent="0.15">
      <c r="AL7" s="2" t="s">
        <v>108</v>
      </c>
      <c r="AQ7" s="4"/>
      <c r="AR7" s="4"/>
      <c r="AS7" s="4"/>
      <c r="AT7" s="22"/>
    </row>
    <row r="8" spans="1:46" ht="14.45" customHeight="1" x14ac:dyDescent="0.15">
      <c r="B8" s="91" t="s">
        <v>111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L8" s="4"/>
      <c r="AQ8" s="22"/>
      <c r="AR8" s="22"/>
      <c r="AS8" s="22"/>
      <c r="AT8" s="22"/>
    </row>
    <row r="9" spans="1:46" ht="14.45" customHeight="1" x14ac:dyDescent="0.15">
      <c r="B9" s="121" t="s">
        <v>24</v>
      </c>
      <c r="C9" s="121"/>
      <c r="D9" s="121"/>
      <c r="E9" s="121"/>
      <c r="F9" s="121"/>
      <c r="G9" s="121"/>
      <c r="H9" s="121"/>
      <c r="I9" s="121"/>
      <c r="J9" s="121"/>
      <c r="K9" s="121" t="s">
        <v>25</v>
      </c>
      <c r="L9" s="121"/>
      <c r="M9" s="121"/>
      <c r="N9" s="121"/>
      <c r="O9" s="121"/>
      <c r="P9" s="121"/>
      <c r="Q9" s="121"/>
      <c r="R9" s="121" t="s">
        <v>24</v>
      </c>
      <c r="S9" s="121"/>
      <c r="T9" s="121"/>
      <c r="U9" s="121"/>
      <c r="V9" s="121"/>
      <c r="W9" s="121"/>
      <c r="X9" s="121"/>
      <c r="Y9" s="121"/>
      <c r="Z9" s="121"/>
      <c r="AA9" s="121" t="s">
        <v>25</v>
      </c>
      <c r="AB9" s="121"/>
      <c r="AC9" s="121"/>
      <c r="AD9" s="121"/>
      <c r="AE9" s="121"/>
      <c r="AF9" s="121"/>
      <c r="AG9" s="121"/>
      <c r="AL9" s="9" t="s">
        <v>0</v>
      </c>
      <c r="AM9" s="25" t="s">
        <v>1</v>
      </c>
      <c r="AN9" s="7"/>
      <c r="AO9" s="26"/>
      <c r="AQ9" s="22"/>
      <c r="AR9" s="22"/>
      <c r="AS9" s="22"/>
      <c r="AT9" s="22"/>
    </row>
    <row r="10" spans="1:46" ht="14.45" customHeight="1" x14ac:dyDescent="0.15">
      <c r="B10" s="88" t="s">
        <v>15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 t="s">
        <v>48</v>
      </c>
      <c r="S10" s="88"/>
      <c r="T10" s="88"/>
      <c r="U10" s="88"/>
      <c r="V10" s="88"/>
      <c r="W10" s="88"/>
      <c r="X10" s="88"/>
      <c r="Y10" s="88"/>
      <c r="Z10" s="88"/>
      <c r="AA10" s="122" t="str">
        <f>IFERROR(VLOOKUP(K10,AL16:AO19,MATCH(K13,AL16:AO16,0),FALSE),"0")</f>
        <v>0</v>
      </c>
      <c r="AB10" s="122"/>
      <c r="AC10" s="122"/>
      <c r="AD10" s="122"/>
      <c r="AE10" s="122"/>
      <c r="AF10" s="122"/>
      <c r="AG10" s="122"/>
      <c r="AL10" s="9"/>
      <c r="AM10" s="9" t="s">
        <v>62</v>
      </c>
      <c r="AN10" s="9" t="s">
        <v>63</v>
      </c>
      <c r="AO10" s="9" t="s">
        <v>64</v>
      </c>
      <c r="AQ10" s="22"/>
      <c r="AR10" s="22"/>
      <c r="AS10" s="22"/>
      <c r="AT10" s="22"/>
    </row>
    <row r="11" spans="1:46" ht="14.45" customHeight="1" x14ac:dyDescent="0.15">
      <c r="B11" s="88" t="s">
        <v>109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 t="s">
        <v>119</v>
      </c>
      <c r="S11" s="88"/>
      <c r="T11" s="88"/>
      <c r="U11" s="88"/>
      <c r="V11" s="88"/>
      <c r="W11" s="88"/>
      <c r="X11" s="88"/>
      <c r="Y11" s="88"/>
      <c r="Z11" s="88"/>
      <c r="AA11" s="123">
        <f>AA13*AA10</f>
        <v>0</v>
      </c>
      <c r="AB11" s="123"/>
      <c r="AC11" s="123"/>
      <c r="AD11" s="123"/>
      <c r="AE11" s="123"/>
      <c r="AF11" s="123"/>
      <c r="AG11" s="123"/>
      <c r="AL11" s="27" t="s">
        <v>2</v>
      </c>
      <c r="AM11" s="28">
        <v>2</v>
      </c>
      <c r="AN11" s="28">
        <v>1.5</v>
      </c>
      <c r="AO11" s="28">
        <v>1</v>
      </c>
      <c r="AQ11" s="22"/>
      <c r="AR11" s="22"/>
      <c r="AS11" s="22"/>
      <c r="AT11" s="22"/>
    </row>
    <row r="12" spans="1:46" ht="14.45" customHeight="1" x14ac:dyDescent="0.15">
      <c r="A12" s="13"/>
      <c r="B12" s="88" t="s">
        <v>16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 t="s">
        <v>110</v>
      </c>
      <c r="S12" s="88"/>
      <c r="T12" s="88"/>
      <c r="U12" s="88"/>
      <c r="V12" s="88"/>
      <c r="W12" s="88"/>
      <c r="X12" s="88"/>
      <c r="Y12" s="88"/>
      <c r="Z12" s="88"/>
      <c r="AA12" s="123">
        <f>AA11/2</f>
        <v>0</v>
      </c>
      <c r="AB12" s="123"/>
      <c r="AC12" s="123"/>
      <c r="AD12" s="123"/>
      <c r="AE12" s="123"/>
      <c r="AF12" s="123"/>
      <c r="AG12" s="123"/>
      <c r="AL12" s="27" t="s">
        <v>3</v>
      </c>
      <c r="AM12" s="28">
        <v>1.5</v>
      </c>
      <c r="AN12" s="28">
        <v>1</v>
      </c>
      <c r="AO12" s="28">
        <v>0.6</v>
      </c>
      <c r="AQ12" s="22"/>
      <c r="AR12" s="22"/>
      <c r="AS12" s="22"/>
      <c r="AT12" s="22"/>
    </row>
    <row r="13" spans="1:46" ht="14.45" customHeight="1" x14ac:dyDescent="0.15">
      <c r="A13" s="8"/>
      <c r="B13" s="88" t="s">
        <v>17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 t="s">
        <v>34</v>
      </c>
      <c r="S13" s="88"/>
      <c r="T13" s="88"/>
      <c r="U13" s="88"/>
      <c r="V13" s="88"/>
      <c r="W13" s="88"/>
      <c r="X13" s="88"/>
      <c r="Y13" s="88"/>
      <c r="Z13" s="88"/>
      <c r="AA13" s="124"/>
      <c r="AB13" s="124"/>
      <c r="AC13" s="124"/>
      <c r="AD13" s="124"/>
      <c r="AE13" s="124"/>
      <c r="AF13" s="124"/>
      <c r="AG13" s="124"/>
      <c r="AL13" s="27" t="s">
        <v>4</v>
      </c>
      <c r="AM13" s="28">
        <v>1</v>
      </c>
      <c r="AN13" s="28">
        <v>0.6</v>
      </c>
      <c r="AO13" s="28">
        <v>0.4</v>
      </c>
      <c r="AQ13" s="22"/>
      <c r="AR13" s="22"/>
      <c r="AS13" s="22"/>
      <c r="AT13" s="22"/>
    </row>
    <row r="14" spans="1:46" ht="14.45" customHeight="1" x14ac:dyDescent="0.15">
      <c r="A14" s="8"/>
      <c r="AL14" s="4"/>
      <c r="AM14" s="4"/>
      <c r="AN14" s="4"/>
      <c r="AO14" s="4"/>
      <c r="AQ14" s="22"/>
      <c r="AR14" s="22"/>
      <c r="AS14" s="22"/>
      <c r="AT14" s="22"/>
    </row>
    <row r="15" spans="1:46" ht="14.45" customHeight="1" x14ac:dyDescent="0.15">
      <c r="A15" s="8"/>
      <c r="B15" s="94" t="s">
        <v>112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6"/>
      <c r="AL15" s="9" t="s">
        <v>0</v>
      </c>
      <c r="AM15" s="25" t="s">
        <v>1</v>
      </c>
      <c r="AN15" s="7"/>
      <c r="AO15" s="26"/>
      <c r="AQ15" s="22"/>
      <c r="AR15" s="22"/>
      <c r="AS15" s="22"/>
      <c r="AT15" s="22"/>
    </row>
    <row r="16" spans="1:46" ht="14.45" customHeight="1" x14ac:dyDescent="0.15">
      <c r="B16" s="129" t="s">
        <v>24</v>
      </c>
      <c r="C16" s="129"/>
      <c r="D16" s="129"/>
      <c r="E16" s="129"/>
      <c r="F16" s="129"/>
      <c r="G16" s="129"/>
      <c r="H16" s="129"/>
      <c r="I16" s="129"/>
      <c r="J16" s="129"/>
      <c r="K16" s="129" t="s">
        <v>25</v>
      </c>
      <c r="L16" s="129"/>
      <c r="M16" s="129"/>
      <c r="N16" s="129"/>
      <c r="O16" s="129"/>
      <c r="P16" s="129"/>
      <c r="Q16" s="129"/>
      <c r="R16" s="94" t="s">
        <v>24</v>
      </c>
      <c r="S16" s="95"/>
      <c r="T16" s="95"/>
      <c r="U16" s="95"/>
      <c r="V16" s="95"/>
      <c r="W16" s="95"/>
      <c r="X16" s="95"/>
      <c r="Y16" s="95"/>
      <c r="Z16" s="96"/>
      <c r="AA16" s="94" t="s">
        <v>25</v>
      </c>
      <c r="AB16" s="95"/>
      <c r="AC16" s="95"/>
      <c r="AD16" s="95"/>
      <c r="AE16" s="95"/>
      <c r="AF16" s="95"/>
      <c r="AG16" s="96"/>
      <c r="AL16" s="9"/>
      <c r="AM16" s="9" t="s">
        <v>62</v>
      </c>
      <c r="AN16" s="9" t="s">
        <v>63</v>
      </c>
      <c r="AO16" s="9" t="s">
        <v>64</v>
      </c>
      <c r="AQ16" s="22"/>
      <c r="AR16" s="22"/>
      <c r="AS16" s="22"/>
    </row>
    <row r="17" spans="2:46" ht="14.45" customHeight="1" x14ac:dyDescent="0.15">
      <c r="B17" s="125" t="s">
        <v>26</v>
      </c>
      <c r="C17" s="125"/>
      <c r="D17" s="125"/>
      <c r="E17" s="125"/>
      <c r="F17" s="125"/>
      <c r="G17" s="125"/>
      <c r="H17" s="125"/>
      <c r="I17" s="125"/>
      <c r="J17" s="125"/>
      <c r="K17" s="127" t="str">
        <f>AL2</f>
        <v>短形断面</v>
      </c>
      <c r="L17" s="127"/>
      <c r="M17" s="127"/>
      <c r="N17" s="127"/>
      <c r="O17" s="127"/>
      <c r="P17" s="51"/>
      <c r="Q17" s="51"/>
      <c r="R17" s="125" t="s">
        <v>36</v>
      </c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51" t="s">
        <v>28</v>
      </c>
      <c r="AG17" s="51"/>
      <c r="AL17" s="27" t="s">
        <v>2</v>
      </c>
      <c r="AM17" s="28">
        <v>2</v>
      </c>
      <c r="AN17" s="28">
        <v>1.5</v>
      </c>
      <c r="AO17" s="28">
        <v>1</v>
      </c>
    </row>
    <row r="18" spans="2:46" ht="14.45" customHeight="1" x14ac:dyDescent="0.15">
      <c r="B18" s="125" t="s">
        <v>18</v>
      </c>
      <c r="C18" s="125"/>
      <c r="D18" s="125"/>
      <c r="E18" s="125"/>
      <c r="F18" s="125"/>
      <c r="G18" s="125"/>
      <c r="H18" s="125"/>
      <c r="I18" s="125"/>
      <c r="J18" s="125"/>
      <c r="K18" s="127" t="s">
        <v>57</v>
      </c>
      <c r="L18" s="127"/>
      <c r="M18" s="127"/>
      <c r="N18" s="127"/>
      <c r="O18" s="127"/>
      <c r="P18" s="51"/>
      <c r="Q18" s="51"/>
      <c r="R18" s="125" t="s">
        <v>49</v>
      </c>
      <c r="S18" s="125"/>
      <c r="T18" s="125"/>
      <c r="U18" s="125"/>
      <c r="V18" s="125"/>
      <c r="W18" s="125"/>
      <c r="X18" s="125"/>
      <c r="Y18" s="125"/>
      <c r="Z18" s="125"/>
      <c r="AA18" s="131">
        <f>PI()/4*AA17^2</f>
        <v>0</v>
      </c>
      <c r="AB18" s="131"/>
      <c r="AC18" s="131"/>
      <c r="AD18" s="131"/>
      <c r="AE18" s="131"/>
      <c r="AF18" s="51" t="s">
        <v>50</v>
      </c>
      <c r="AG18" s="51"/>
      <c r="AL18" s="27" t="s">
        <v>3</v>
      </c>
      <c r="AM18" s="28">
        <v>1.5</v>
      </c>
      <c r="AN18" s="28">
        <v>1</v>
      </c>
      <c r="AO18" s="28">
        <v>0.6</v>
      </c>
    </row>
    <row r="19" spans="2:46" ht="14.45" customHeight="1" x14ac:dyDescent="0.15">
      <c r="B19" s="125" t="s">
        <v>19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51"/>
      <c r="Q19" s="51"/>
      <c r="R19" s="125" t="s">
        <v>116</v>
      </c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51" t="s">
        <v>28</v>
      </c>
      <c r="AG19" s="51"/>
      <c r="AL19" s="27" t="s">
        <v>4</v>
      </c>
      <c r="AM19" s="28">
        <f>IF($K$11="水槽",AM13*1.5,AM13)</f>
        <v>1</v>
      </c>
      <c r="AN19" s="28">
        <f>IF($K$11="水槽",ROUNDUP(AN13*1.5,0),AN13)</f>
        <v>0.6</v>
      </c>
      <c r="AO19" s="28">
        <f>IF($K$11="水槽",AO13*1.5,AO13)</f>
        <v>0.4</v>
      </c>
    </row>
    <row r="20" spans="2:46" ht="14.45" customHeight="1" x14ac:dyDescent="0.15">
      <c r="B20" s="125" t="s">
        <v>165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51" t="s">
        <v>37</v>
      </c>
      <c r="Q20" s="51"/>
      <c r="R20" s="125" t="s">
        <v>117</v>
      </c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51" t="s">
        <v>28</v>
      </c>
      <c r="AG20" s="51"/>
      <c r="AL20" s="19"/>
    </row>
    <row r="21" spans="2:46" ht="14.45" customHeight="1" x14ac:dyDescent="0.15">
      <c r="B21" s="115" t="s">
        <v>47</v>
      </c>
      <c r="C21" s="116"/>
      <c r="D21" s="116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7"/>
      <c r="P21" s="112" t="s">
        <v>28</v>
      </c>
      <c r="Q21" s="114"/>
      <c r="R21" s="125" t="s">
        <v>60</v>
      </c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51" t="s">
        <v>28</v>
      </c>
      <c r="AG21" s="51"/>
      <c r="AL21" s="107" t="s">
        <v>5</v>
      </c>
      <c r="AM21" s="107"/>
      <c r="AN21" s="107"/>
    </row>
    <row r="22" spans="2:46" ht="14.45" customHeight="1" x14ac:dyDescent="0.15">
      <c r="B22" s="115" t="s">
        <v>35</v>
      </c>
      <c r="C22" s="116"/>
      <c r="D22" s="116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7"/>
      <c r="P22" s="112" t="s">
        <v>39</v>
      </c>
      <c r="Q22" s="114"/>
      <c r="R22" s="125" t="s">
        <v>123</v>
      </c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51" t="s">
        <v>28</v>
      </c>
      <c r="AG22" s="51"/>
      <c r="AL22" s="109" t="s">
        <v>6</v>
      </c>
      <c r="AM22" s="9" t="s">
        <v>7</v>
      </c>
      <c r="AN22" s="9" t="s">
        <v>12</v>
      </c>
      <c r="AO22" s="4"/>
      <c r="AP22" s="4"/>
      <c r="AQ22" s="4"/>
      <c r="AR22" s="4"/>
    </row>
    <row r="23" spans="2:46" ht="14.45" customHeight="1" x14ac:dyDescent="0.15">
      <c r="B23" s="115" t="s">
        <v>56</v>
      </c>
      <c r="C23" s="116"/>
      <c r="D23" s="116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7"/>
      <c r="P23" s="112" t="s">
        <v>39</v>
      </c>
      <c r="Q23" s="114"/>
      <c r="R23" s="125" t="s">
        <v>74</v>
      </c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51" t="s">
        <v>28</v>
      </c>
      <c r="AG23" s="51"/>
      <c r="AL23" s="110"/>
      <c r="AM23" s="9" t="s">
        <v>14</v>
      </c>
      <c r="AN23" s="9" t="s">
        <v>8</v>
      </c>
      <c r="AO23" s="4"/>
      <c r="AP23" s="4"/>
      <c r="AQ23" s="4"/>
      <c r="AR23" s="4"/>
      <c r="AT23" s="4"/>
    </row>
    <row r="24" spans="2:46" ht="14.45" customHeight="1" x14ac:dyDescent="0.15">
      <c r="B24" s="115" t="s">
        <v>51</v>
      </c>
      <c r="C24" s="116"/>
      <c r="D24" s="116"/>
      <c r="E24" s="116"/>
      <c r="F24" s="116"/>
      <c r="G24" s="116"/>
      <c r="H24" s="116"/>
      <c r="I24" s="116"/>
      <c r="J24" s="117"/>
      <c r="K24" s="118" t="str">
        <f>IF(K19="","0",IF(K19=AL31,AO31,AO32))</f>
        <v>0</v>
      </c>
      <c r="L24" s="119"/>
      <c r="M24" s="119"/>
      <c r="N24" s="119"/>
      <c r="O24" s="120"/>
      <c r="P24" s="112" t="s">
        <v>42</v>
      </c>
      <c r="Q24" s="114"/>
      <c r="R24" s="125" t="s">
        <v>71</v>
      </c>
      <c r="S24" s="125"/>
      <c r="T24" s="125"/>
      <c r="U24" s="125"/>
      <c r="V24" s="125"/>
      <c r="W24" s="125"/>
      <c r="X24" s="125"/>
      <c r="Y24" s="125"/>
      <c r="Z24" s="125"/>
      <c r="AA24" s="127">
        <v>1.8</v>
      </c>
      <c r="AB24" s="127"/>
      <c r="AC24" s="127"/>
      <c r="AD24" s="127"/>
      <c r="AE24" s="127"/>
      <c r="AF24" s="51" t="s">
        <v>42</v>
      </c>
      <c r="AG24" s="51"/>
      <c r="AL24" s="110"/>
      <c r="AM24" s="9" t="s">
        <v>13</v>
      </c>
      <c r="AN24" s="9" t="s">
        <v>9</v>
      </c>
      <c r="AO24" s="4"/>
      <c r="AP24" s="4"/>
      <c r="AQ24" s="4"/>
      <c r="AR24" s="4"/>
      <c r="AS24" s="4"/>
      <c r="AT24" s="4"/>
    </row>
    <row r="25" spans="2:46" ht="14.45" customHeight="1" x14ac:dyDescent="0.15">
      <c r="B25" s="115" t="s">
        <v>52</v>
      </c>
      <c r="C25" s="116"/>
      <c r="D25" s="116"/>
      <c r="E25" s="116"/>
      <c r="F25" s="116"/>
      <c r="G25" s="116"/>
      <c r="H25" s="116"/>
      <c r="I25" s="116"/>
      <c r="J25" s="117"/>
      <c r="K25" s="118" t="str">
        <f>IF(K19="","0",IF(K19=AL31,AP31,AP32))</f>
        <v>0</v>
      </c>
      <c r="L25" s="119"/>
      <c r="M25" s="119"/>
      <c r="N25" s="119"/>
      <c r="O25" s="120"/>
      <c r="P25" s="112" t="s">
        <v>42</v>
      </c>
      <c r="Q25" s="114"/>
      <c r="R25" s="125"/>
      <c r="S25" s="125"/>
      <c r="T25" s="125"/>
      <c r="U25" s="125"/>
      <c r="V25" s="125"/>
      <c r="W25" s="125"/>
      <c r="X25" s="125"/>
      <c r="Y25" s="125"/>
      <c r="Z25" s="125"/>
      <c r="AA25" s="127"/>
      <c r="AB25" s="127"/>
      <c r="AC25" s="127"/>
      <c r="AD25" s="127"/>
      <c r="AE25" s="127"/>
      <c r="AF25" s="51"/>
      <c r="AG25" s="51"/>
      <c r="AH25" s="17"/>
      <c r="AL25" s="111"/>
      <c r="AM25" s="9" t="s">
        <v>11</v>
      </c>
      <c r="AN25" s="9" t="s">
        <v>10</v>
      </c>
      <c r="AO25" s="4"/>
      <c r="AP25" s="4"/>
      <c r="AQ25" s="4"/>
      <c r="AR25" s="4"/>
      <c r="AS25" s="4"/>
      <c r="AT25" s="20"/>
    </row>
    <row r="26" spans="2:46" ht="14.45" customHeight="1" x14ac:dyDescent="0.15">
      <c r="B26" s="115"/>
      <c r="C26" s="116"/>
      <c r="D26" s="116"/>
      <c r="E26" s="116"/>
      <c r="F26" s="116"/>
      <c r="G26" s="116"/>
      <c r="H26" s="116"/>
      <c r="I26" s="116"/>
      <c r="J26" s="117"/>
      <c r="K26" s="118"/>
      <c r="L26" s="119"/>
      <c r="M26" s="119"/>
      <c r="N26" s="119"/>
      <c r="O26" s="120"/>
      <c r="P26" s="112"/>
      <c r="Q26" s="114"/>
      <c r="R26" s="125" t="s">
        <v>46</v>
      </c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51" t="s">
        <v>28</v>
      </c>
      <c r="AG26" s="51"/>
      <c r="AL26" s="112" t="s">
        <v>68</v>
      </c>
      <c r="AM26" s="113"/>
      <c r="AN26" s="114"/>
      <c r="AO26" s="20"/>
      <c r="AP26" s="20"/>
      <c r="AQ26" s="20"/>
      <c r="AR26" s="20"/>
      <c r="AS26" s="20"/>
      <c r="AT26" s="4"/>
    </row>
    <row r="27" spans="2:46" ht="14.45" customHeight="1" x14ac:dyDescent="0.15">
      <c r="AL27" s="4" t="s">
        <v>54</v>
      </c>
      <c r="AO27" s="4"/>
      <c r="AP27" s="4"/>
      <c r="AQ27" s="4"/>
      <c r="AR27" s="4"/>
      <c r="AS27" s="4"/>
    </row>
    <row r="28" spans="2:46" ht="14.45" customHeight="1" x14ac:dyDescent="0.15">
      <c r="AT28" s="4"/>
    </row>
    <row r="29" spans="2:46" ht="14.45" customHeight="1" x14ac:dyDescent="0.15">
      <c r="AL29" s="30" t="s">
        <v>32</v>
      </c>
      <c r="AM29" s="33" t="s">
        <v>22</v>
      </c>
      <c r="AN29" s="32"/>
      <c r="AO29" s="34" t="s">
        <v>23</v>
      </c>
      <c r="AP29" s="32"/>
      <c r="AQ29" s="4"/>
      <c r="AR29" s="4"/>
      <c r="AS29" s="4"/>
      <c r="AT29" s="4"/>
    </row>
    <row r="30" spans="2:46" ht="14.45" customHeight="1" x14ac:dyDescent="0.15">
      <c r="AL30" s="30"/>
      <c r="AM30" s="30" t="s">
        <v>20</v>
      </c>
      <c r="AN30" s="30" t="s">
        <v>21</v>
      </c>
      <c r="AO30" s="30" t="s">
        <v>20</v>
      </c>
      <c r="AP30" s="30" t="s">
        <v>21</v>
      </c>
      <c r="AQ30" s="4"/>
      <c r="AR30" s="4"/>
      <c r="AS30" s="4"/>
      <c r="AT30" s="29"/>
    </row>
    <row r="31" spans="2:46" ht="14.45" customHeight="1" x14ac:dyDescent="0.15">
      <c r="AL31" s="31" t="s">
        <v>58</v>
      </c>
      <c r="AM31" s="30">
        <v>11.7</v>
      </c>
      <c r="AN31" s="30">
        <v>6.78</v>
      </c>
      <c r="AO31" s="30">
        <v>17.600000000000001</v>
      </c>
      <c r="AP31" s="30">
        <v>10.1</v>
      </c>
      <c r="AQ31" s="29"/>
      <c r="AR31" s="4"/>
      <c r="AS31" s="29"/>
      <c r="AT31" s="29"/>
    </row>
    <row r="32" spans="2:46" ht="14.45" customHeight="1" x14ac:dyDescent="0.15">
      <c r="AL32" s="31" t="s">
        <v>59</v>
      </c>
      <c r="AM32" s="30">
        <v>10.5</v>
      </c>
      <c r="AN32" s="30">
        <v>6.08</v>
      </c>
      <c r="AO32" s="30">
        <v>15.8</v>
      </c>
      <c r="AP32" s="30">
        <v>9.1199999999999992</v>
      </c>
      <c r="AQ32" s="29"/>
      <c r="AR32" s="4"/>
      <c r="AS32" s="29"/>
      <c r="AT32" s="4"/>
    </row>
    <row r="33" spans="1:45" ht="14.45" customHeight="1" x14ac:dyDescent="0.15">
      <c r="AL33" s="104" t="s">
        <v>69</v>
      </c>
      <c r="AM33" s="104"/>
      <c r="AN33" s="104"/>
      <c r="AO33" s="104"/>
      <c r="AP33" s="104"/>
      <c r="AQ33" s="4"/>
      <c r="AR33" s="4"/>
      <c r="AS33" s="4"/>
    </row>
    <row r="36" spans="1:45" ht="14.45" customHeight="1" x14ac:dyDescent="0.15">
      <c r="B36" s="91" t="s">
        <v>113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3"/>
    </row>
    <row r="37" spans="1:45" ht="14.45" customHeight="1" x14ac:dyDescent="0.15">
      <c r="B37" s="89" t="s">
        <v>118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130">
        <f>AA11*K20</f>
        <v>0</v>
      </c>
      <c r="AB37" s="130"/>
      <c r="AC37" s="130"/>
      <c r="AD37" s="56" t="s">
        <v>27</v>
      </c>
      <c r="AE37" s="56"/>
      <c r="AF37" s="56"/>
      <c r="AG37" s="56"/>
      <c r="AH37" s="5"/>
    </row>
    <row r="38" spans="1:45" ht="14.45" customHeight="1" x14ac:dyDescent="0.15">
      <c r="B38" s="89" t="s">
        <v>114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130">
        <f>AA12*K20</f>
        <v>0</v>
      </c>
      <c r="AB38" s="130"/>
      <c r="AC38" s="130"/>
      <c r="AD38" s="56" t="s">
        <v>27</v>
      </c>
      <c r="AE38" s="56"/>
      <c r="AF38" s="56"/>
      <c r="AG38" s="56"/>
      <c r="AK38" s="18"/>
    </row>
    <row r="39" spans="1:45" ht="14.45" customHeight="1" x14ac:dyDescent="0.15">
      <c r="B39" s="89" t="s">
        <v>115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28" t="str">
        <f>IFERROR((AA37*K21-(K20-AA38)*AA20)/(AA19*K23),"0")</f>
        <v>0</v>
      </c>
      <c r="AB39" s="128"/>
      <c r="AC39" s="128"/>
      <c r="AD39" s="68" t="s">
        <v>157</v>
      </c>
      <c r="AE39" s="68"/>
      <c r="AF39" s="68"/>
      <c r="AG39" s="68"/>
      <c r="AK39" s="18"/>
    </row>
    <row r="40" spans="1:45" ht="14.45" customHeight="1" x14ac:dyDescent="0.1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26">
        <f>AA39*0.00980665</f>
        <v>0</v>
      </c>
      <c r="AB40" s="126"/>
      <c r="AC40" s="126"/>
      <c r="AD40" s="69" t="s">
        <v>31</v>
      </c>
      <c r="AE40" s="69"/>
      <c r="AF40" s="69"/>
      <c r="AG40" s="69"/>
      <c r="AK40" s="18"/>
    </row>
    <row r="41" spans="1:45" ht="14.45" customHeight="1" x14ac:dyDescent="0.15">
      <c r="A41" s="5"/>
      <c r="B41" s="90" t="str">
        <f>IF(AA39&lt;=0,"→せん断応力τのみを検討する。","→せん断応力τ、引張応力σ、引抜強度Ta全て計算する")</f>
        <v>→せん断応力τ、引張応力σ、引抜強度Ta全て計算する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</row>
    <row r="42" spans="1:45" ht="14.45" customHeight="1" x14ac:dyDescent="0.15">
      <c r="A42" s="5"/>
      <c r="B42" s="89" t="s">
        <v>120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128" t="str">
        <f>IFERROR(AA37/(K22*AA18),"0")</f>
        <v>0</v>
      </c>
      <c r="AB42" s="128"/>
      <c r="AC42" s="128"/>
      <c r="AD42" s="68" t="s">
        <v>130</v>
      </c>
      <c r="AE42" s="68"/>
      <c r="AF42" s="68"/>
      <c r="AG42" s="68"/>
    </row>
    <row r="43" spans="1:45" ht="14.45" customHeight="1" x14ac:dyDescent="0.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126">
        <f>AA42*0.00980665</f>
        <v>0</v>
      </c>
      <c r="AB43" s="126"/>
      <c r="AC43" s="126"/>
      <c r="AD43" s="69" t="s">
        <v>128</v>
      </c>
      <c r="AE43" s="69"/>
      <c r="AF43" s="69"/>
      <c r="AG43" s="69"/>
    </row>
    <row r="44" spans="1:45" ht="14.45" customHeight="1" x14ac:dyDescent="0.15">
      <c r="B44" s="90" t="str">
        <f>IF(AA43&lt;K25, "→τ&lt;fsなのでせん断応力に関しては問題無。","→基礎ボルトの再選定が必要。")</f>
        <v>→τ&lt;fsなのでせん断応力に関しては問題無。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</row>
    <row r="45" spans="1:45" ht="14.45" customHeight="1" x14ac:dyDescent="0.15">
      <c r="B45" s="89" t="s">
        <v>121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128" t="str">
        <f>IFERROR(AA39/AA18,"0")</f>
        <v>0</v>
      </c>
      <c r="AB45" s="128"/>
      <c r="AC45" s="128"/>
      <c r="AD45" s="68" t="s">
        <v>130</v>
      </c>
      <c r="AE45" s="68"/>
      <c r="AF45" s="68"/>
      <c r="AG45" s="68"/>
    </row>
    <row r="46" spans="1:45" ht="14.45" customHeight="1" x14ac:dyDescent="0.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126">
        <f>AA45*0.00980665</f>
        <v>0</v>
      </c>
      <c r="AB46" s="126"/>
      <c r="AC46" s="126"/>
      <c r="AD46" s="69" t="s">
        <v>128</v>
      </c>
      <c r="AE46" s="69"/>
      <c r="AF46" s="69"/>
      <c r="AG46" s="69"/>
    </row>
    <row r="47" spans="1:45" ht="14.45" customHeight="1" x14ac:dyDescent="0.15">
      <c r="B47" s="89" t="s">
        <v>126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130">
        <f>1.4*K24-1.6*AA43</f>
        <v>0</v>
      </c>
      <c r="AB47" s="130"/>
      <c r="AC47" s="130"/>
      <c r="AD47" s="56" t="s">
        <v>128</v>
      </c>
      <c r="AE47" s="56"/>
      <c r="AF47" s="56"/>
      <c r="AG47" s="56"/>
    </row>
    <row r="48" spans="1:45" ht="14.45" customHeight="1" x14ac:dyDescent="0.15">
      <c r="B48" s="90" t="str">
        <f>IF(AA43&lt;4.4,IF(AA46&lt;=K24,"σ≦ftなので問題無","基礎ボルトの再選定が必要"),IF(AA46&lt;=MIN(K24,AA47),"σ≦(ftとftsの最小のもの)なので問題無","基礎ボルトの再選定が必要"))</f>
        <v>σ≦ftなので問題無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1:38" ht="14.45" customHeight="1" x14ac:dyDescent="0.15">
      <c r="C49" s="11"/>
      <c r="Y49" s="24"/>
      <c r="Z49" s="24"/>
      <c r="AA49" s="74"/>
      <c r="AB49" s="74"/>
      <c r="AC49" s="74"/>
      <c r="AD49" s="132"/>
      <c r="AE49" s="132"/>
      <c r="AF49" s="132"/>
      <c r="AG49" s="132"/>
    </row>
    <row r="50" spans="1:38" ht="14.45" customHeight="1" x14ac:dyDescent="0.15">
      <c r="B50" s="129" t="s">
        <v>164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</row>
    <row r="51" spans="1:38" ht="14.45" customHeight="1" x14ac:dyDescent="0.15">
      <c r="B51" s="87" t="s">
        <v>143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97">
        <f>(AA24/8)*PI()*AA21*AA17</f>
        <v>0</v>
      </c>
      <c r="AB51" s="98"/>
      <c r="AC51" s="99"/>
      <c r="AD51" s="103" t="s">
        <v>31</v>
      </c>
      <c r="AE51" s="104"/>
      <c r="AF51" s="104"/>
      <c r="AG51" s="105"/>
    </row>
    <row r="52" spans="1:38" ht="14.45" customHeight="1" x14ac:dyDescent="0.15">
      <c r="A52" s="11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100"/>
      <c r="AB52" s="101"/>
      <c r="AC52" s="102"/>
      <c r="AD52" s="106"/>
      <c r="AE52" s="107"/>
      <c r="AF52" s="107"/>
      <c r="AG52" s="108"/>
    </row>
    <row r="53" spans="1:38" ht="14.45" customHeight="1" x14ac:dyDescent="0.15">
      <c r="A53" s="11"/>
      <c r="B53" s="90" t="str">
        <f>IF(AA40&lt;AA51,"Rb&lt;Taなので問題無","基礎ボルトの再選定が必要。")</f>
        <v>基礎ボルトの再選定が必要。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</row>
    <row r="54" spans="1:38" ht="14.45" customHeight="1" x14ac:dyDescent="0.15">
      <c r="A54" s="11"/>
    </row>
    <row r="60" spans="1:38" ht="14.45" customHeight="1" x14ac:dyDescent="0.15">
      <c r="AL60" s="3"/>
    </row>
  </sheetData>
  <mergeCells count="137">
    <mergeCell ref="B1:AG2"/>
    <mergeCell ref="B3:L3"/>
    <mergeCell ref="V3:X3"/>
    <mergeCell ref="Y3:AA3"/>
    <mergeCell ref="AB3:AD3"/>
    <mergeCell ref="AE3:AG3"/>
    <mergeCell ref="B4:L4"/>
    <mergeCell ref="V4:X6"/>
    <mergeCell ref="Y4:AA6"/>
    <mergeCell ref="AB4:AD6"/>
    <mergeCell ref="AE4:AG6"/>
    <mergeCell ref="B5:L5"/>
    <mergeCell ref="B8:AG8"/>
    <mergeCell ref="B9:J9"/>
    <mergeCell ref="K9:Q9"/>
    <mergeCell ref="R9:Z9"/>
    <mergeCell ref="AA9:AG9"/>
    <mergeCell ref="B10:J10"/>
    <mergeCell ref="K10:Q10"/>
    <mergeCell ref="R10:Z10"/>
    <mergeCell ref="AA10:AG10"/>
    <mergeCell ref="B11:J11"/>
    <mergeCell ref="K11:Q11"/>
    <mergeCell ref="R11:Z11"/>
    <mergeCell ref="AA11:AG11"/>
    <mergeCell ref="B12:J12"/>
    <mergeCell ref="K12:Q12"/>
    <mergeCell ref="R12:Z12"/>
    <mergeCell ref="AA12:AG12"/>
    <mergeCell ref="B13:J13"/>
    <mergeCell ref="K13:Q13"/>
    <mergeCell ref="R13:Z13"/>
    <mergeCell ref="AA13:AG13"/>
    <mergeCell ref="B15:AG15"/>
    <mergeCell ref="B16:J16"/>
    <mergeCell ref="K16:Q16"/>
    <mergeCell ref="R16:Z16"/>
    <mergeCell ref="AA16:AG16"/>
    <mergeCell ref="B17:J17"/>
    <mergeCell ref="K17:O17"/>
    <mergeCell ref="P17:Q17"/>
    <mergeCell ref="R17:Z17"/>
    <mergeCell ref="AA17:AE17"/>
    <mergeCell ref="AF17:AG17"/>
    <mergeCell ref="B18:J18"/>
    <mergeCell ref="K18:O18"/>
    <mergeCell ref="P18:Q18"/>
    <mergeCell ref="R18:Z18"/>
    <mergeCell ref="AA18:AE18"/>
    <mergeCell ref="AF18:AG18"/>
    <mergeCell ref="B19:J19"/>
    <mergeCell ref="K19:O19"/>
    <mergeCell ref="P19:Q19"/>
    <mergeCell ref="R19:Z19"/>
    <mergeCell ref="AA19:AE19"/>
    <mergeCell ref="AF19:AG19"/>
    <mergeCell ref="R24:Z24"/>
    <mergeCell ref="AA24:AE24"/>
    <mergeCell ref="AF24:AG24"/>
    <mergeCell ref="B20:J20"/>
    <mergeCell ref="K20:O20"/>
    <mergeCell ref="P20:Q20"/>
    <mergeCell ref="R20:Z20"/>
    <mergeCell ref="AA20:AE20"/>
    <mergeCell ref="AF20:AG20"/>
    <mergeCell ref="B21:J21"/>
    <mergeCell ref="K21:O21"/>
    <mergeCell ref="P21:Q21"/>
    <mergeCell ref="R21:Z21"/>
    <mergeCell ref="AA21:AE21"/>
    <mergeCell ref="AF21:AG21"/>
    <mergeCell ref="B25:J25"/>
    <mergeCell ref="K25:O25"/>
    <mergeCell ref="P25:Q25"/>
    <mergeCell ref="R25:Z25"/>
    <mergeCell ref="AA25:AE25"/>
    <mergeCell ref="AF25:AG25"/>
    <mergeCell ref="AL26:AN26"/>
    <mergeCell ref="AL21:AN21"/>
    <mergeCell ref="B22:J22"/>
    <mergeCell ref="K22:O22"/>
    <mergeCell ref="P22:Q22"/>
    <mergeCell ref="R22:Z22"/>
    <mergeCell ref="AA22:AE22"/>
    <mergeCell ref="AF22:AG22"/>
    <mergeCell ref="AL22:AL25"/>
    <mergeCell ref="B23:J23"/>
    <mergeCell ref="K23:O23"/>
    <mergeCell ref="P23:Q23"/>
    <mergeCell ref="R23:Z23"/>
    <mergeCell ref="AA23:AE23"/>
    <mergeCell ref="AF23:AG23"/>
    <mergeCell ref="B24:J24"/>
    <mergeCell ref="K24:O24"/>
    <mergeCell ref="P24:Q24"/>
    <mergeCell ref="AL33:AP33"/>
    <mergeCell ref="B36:AG36"/>
    <mergeCell ref="B37:Z37"/>
    <mergeCell ref="AA37:AC37"/>
    <mergeCell ref="AD37:AG37"/>
    <mergeCell ref="B26:J26"/>
    <mergeCell ref="K26:O26"/>
    <mergeCell ref="P26:Q26"/>
    <mergeCell ref="R26:Z26"/>
    <mergeCell ref="AA26:AE26"/>
    <mergeCell ref="AF26:AG26"/>
    <mergeCell ref="B38:Z38"/>
    <mergeCell ref="AA38:AC38"/>
    <mergeCell ref="AD38:AG38"/>
    <mergeCell ref="B39:Z40"/>
    <mergeCell ref="AA39:AC39"/>
    <mergeCell ref="AD39:AG39"/>
    <mergeCell ref="AA40:AC40"/>
    <mergeCell ref="AD40:AG40"/>
    <mergeCell ref="B41:AG41"/>
    <mergeCell ref="B42:Z43"/>
    <mergeCell ref="AA42:AC42"/>
    <mergeCell ref="AD42:AG42"/>
    <mergeCell ref="AA43:AC43"/>
    <mergeCell ref="AD43:AG43"/>
    <mergeCell ref="AD49:AG49"/>
    <mergeCell ref="B44:AG44"/>
    <mergeCell ref="B45:Z46"/>
    <mergeCell ref="AA45:AC45"/>
    <mergeCell ref="AD45:AG45"/>
    <mergeCell ref="AA46:AC46"/>
    <mergeCell ref="AD46:AG46"/>
    <mergeCell ref="B53:AG53"/>
    <mergeCell ref="B50:AG50"/>
    <mergeCell ref="B51:Z52"/>
    <mergeCell ref="AA51:AC52"/>
    <mergeCell ref="AD51:AG52"/>
    <mergeCell ref="B47:Z47"/>
    <mergeCell ref="AA47:AC47"/>
    <mergeCell ref="AD47:AG47"/>
    <mergeCell ref="B48:AG48"/>
    <mergeCell ref="AA49:AC49"/>
  </mergeCells>
  <phoneticPr fontId="2"/>
  <dataValidations count="4">
    <dataValidation type="list" allowBlank="1" showInputMessage="1" showErrorMessage="1" sqref="K19:O19" xr:uid="{00000000-0002-0000-0900-000000000000}">
      <formula1>$AL$31:$AL$32</formula1>
    </dataValidation>
    <dataValidation type="list" allowBlank="1" showInputMessage="1" showErrorMessage="1" sqref="K10:Q10" xr:uid="{00000000-0002-0000-0900-000001000000}">
      <formula1>$AL$17:$AL$19</formula1>
    </dataValidation>
    <dataValidation type="list" allowBlank="1" showInputMessage="1" showErrorMessage="1" sqref="K13:Q13" xr:uid="{00000000-0002-0000-0900-000002000000}">
      <formula1>$AM$16:$AO$16</formula1>
    </dataValidation>
    <dataValidation type="list" allowBlank="1" showInputMessage="1" showErrorMessage="1" sqref="K11:Q11" xr:uid="{00000000-0002-0000-0900-000003000000}">
      <formula1>$AL$6:$AL$7</formula1>
    </dataValidation>
  </dataValidations>
  <pageMargins left="0.78740157480314965" right="0.39370078740157483" top="0.39370078740157483" bottom="0.39370078740157483" header="0" footer="0.39370078740157483"/>
  <pageSetup paperSize="9" orientation="portrait" r:id="rId1"/>
  <headerFooter alignWithMargins="0">
    <oddFooter>&amp;C&amp;P/&amp;N</oddFooter>
  </headerFooter>
  <colBreaks count="1" manualBreakCount="1">
    <brk id="35" max="11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T53"/>
  <sheetViews>
    <sheetView view="pageBreakPreview" zoomScaleNormal="115" zoomScaleSheetLayoutView="100" workbookViewId="0">
      <selection activeCell="K16" sqref="K16:Q16"/>
    </sheetView>
  </sheetViews>
  <sheetFormatPr defaultColWidth="2.625" defaultRowHeight="14.45" customHeight="1" x14ac:dyDescent="0.15"/>
  <cols>
    <col min="1" max="28" width="2.625" style="2" customWidth="1"/>
    <col min="29" max="36" width="2.625" style="4" customWidth="1"/>
    <col min="37" max="37" width="2.5" style="4" customWidth="1"/>
    <col min="38" max="38" width="27.625" style="2" bestFit="1" customWidth="1"/>
    <col min="39" max="39" width="20.5" style="2" bestFit="1" customWidth="1"/>
    <col min="40" max="40" width="22.875" style="2" bestFit="1" customWidth="1"/>
    <col min="41" max="41" width="11.125" style="2" bestFit="1" customWidth="1"/>
    <col min="42" max="42" width="11.25" style="2" bestFit="1" customWidth="1"/>
    <col min="43" max="44" width="2.625" style="2"/>
    <col min="45" max="45" width="8.125" style="2" bestFit="1" customWidth="1"/>
    <col min="46" max="16384" width="2.625" style="2"/>
  </cols>
  <sheetData>
    <row r="1" spans="1:46" ht="14.45" customHeight="1" x14ac:dyDescent="0.15">
      <c r="B1" s="73" t="s">
        <v>132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L1" s="14" t="s">
        <v>53</v>
      </c>
      <c r="AM1" s="6"/>
      <c r="AN1" s="6"/>
      <c r="AO1" s="6"/>
      <c r="AP1" s="6"/>
      <c r="AQ1" s="6"/>
      <c r="AR1" s="6"/>
      <c r="AS1" s="6"/>
      <c r="AT1" s="6"/>
    </row>
    <row r="2" spans="1:46" ht="14.45" customHeight="1" x14ac:dyDescent="0.15">
      <c r="A2" s="1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L2" s="2" t="s">
        <v>30</v>
      </c>
    </row>
    <row r="3" spans="1:46" ht="14.45" customHeight="1" x14ac:dyDescent="0.15">
      <c r="B3" s="74" t="s">
        <v>136</v>
      </c>
      <c r="C3" s="74"/>
      <c r="D3" s="74"/>
      <c r="E3" s="74"/>
      <c r="F3" s="74"/>
      <c r="G3" s="74"/>
      <c r="H3" s="74"/>
      <c r="I3" s="74"/>
      <c r="J3" s="74"/>
      <c r="K3" s="74"/>
      <c r="L3" s="74"/>
      <c r="V3" s="75" t="s">
        <v>139</v>
      </c>
      <c r="W3" s="76"/>
      <c r="X3" s="77"/>
      <c r="Y3" s="75" t="s">
        <v>135</v>
      </c>
      <c r="Z3" s="76"/>
      <c r="AA3" s="76"/>
      <c r="AB3" s="75" t="s">
        <v>135</v>
      </c>
      <c r="AC3" s="76"/>
      <c r="AD3" s="77"/>
      <c r="AE3" s="75" t="s">
        <v>140</v>
      </c>
      <c r="AF3" s="76"/>
      <c r="AG3" s="77"/>
      <c r="AL3" s="2" t="s">
        <v>57</v>
      </c>
    </row>
    <row r="4" spans="1:46" ht="14.45" customHeight="1" x14ac:dyDescent="0.15">
      <c r="B4" s="74" t="s">
        <v>133</v>
      </c>
      <c r="C4" s="74"/>
      <c r="D4" s="74"/>
      <c r="E4" s="74"/>
      <c r="F4" s="74"/>
      <c r="G4" s="74"/>
      <c r="H4" s="74"/>
      <c r="I4" s="74"/>
      <c r="J4" s="74"/>
      <c r="K4" s="74"/>
      <c r="L4" s="74"/>
      <c r="V4" s="78"/>
      <c r="W4" s="79"/>
      <c r="X4" s="80"/>
      <c r="Y4" s="78"/>
      <c r="Z4" s="79"/>
      <c r="AA4" s="80"/>
      <c r="AB4" s="78"/>
      <c r="AC4" s="79"/>
      <c r="AD4" s="80"/>
      <c r="AE4" s="78"/>
      <c r="AF4" s="79"/>
      <c r="AG4" s="80"/>
    </row>
    <row r="5" spans="1:46" ht="14.45" customHeight="1" x14ac:dyDescent="0.15">
      <c r="B5" s="74" t="s">
        <v>134</v>
      </c>
      <c r="C5" s="74"/>
      <c r="D5" s="74"/>
      <c r="E5" s="74"/>
      <c r="F5" s="74"/>
      <c r="G5" s="74"/>
      <c r="H5" s="74"/>
      <c r="I5" s="74"/>
      <c r="J5" s="74"/>
      <c r="K5" s="74"/>
      <c r="L5" s="74"/>
      <c r="V5" s="81"/>
      <c r="W5" s="82"/>
      <c r="X5" s="83"/>
      <c r="Y5" s="81"/>
      <c r="Z5" s="82"/>
      <c r="AA5" s="83"/>
      <c r="AB5" s="81"/>
      <c r="AC5" s="82"/>
      <c r="AD5" s="83"/>
      <c r="AE5" s="81"/>
      <c r="AF5" s="82"/>
      <c r="AG5" s="83"/>
      <c r="AT5" s="4"/>
    </row>
    <row r="6" spans="1:46" ht="14.45" customHeight="1" x14ac:dyDescent="0.15">
      <c r="V6" s="84"/>
      <c r="W6" s="85"/>
      <c r="X6" s="86"/>
      <c r="Y6" s="84"/>
      <c r="Z6" s="85"/>
      <c r="AA6" s="86"/>
      <c r="AB6" s="84"/>
      <c r="AC6" s="85"/>
      <c r="AD6" s="86"/>
      <c r="AE6" s="84"/>
      <c r="AF6" s="85"/>
      <c r="AG6" s="86"/>
      <c r="AL6" s="2" t="s">
        <v>107</v>
      </c>
      <c r="AQ6" s="4"/>
      <c r="AR6" s="4"/>
      <c r="AS6" s="4"/>
      <c r="AT6" s="4"/>
    </row>
    <row r="7" spans="1:46" ht="14.45" customHeight="1" x14ac:dyDescent="0.15">
      <c r="AL7" s="2" t="s">
        <v>108</v>
      </c>
      <c r="AQ7" s="4"/>
      <c r="AR7" s="4"/>
      <c r="AS7" s="4"/>
      <c r="AT7" s="22"/>
    </row>
    <row r="8" spans="1:46" ht="14.45" customHeight="1" x14ac:dyDescent="0.15">
      <c r="B8" s="91" t="s">
        <v>111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L8" s="4"/>
      <c r="AQ8" s="22"/>
      <c r="AR8" s="22"/>
      <c r="AS8" s="22"/>
      <c r="AT8" s="22"/>
    </row>
    <row r="9" spans="1:46" ht="14.45" customHeight="1" x14ac:dyDescent="0.15">
      <c r="B9" s="121" t="s">
        <v>24</v>
      </c>
      <c r="C9" s="121"/>
      <c r="D9" s="121"/>
      <c r="E9" s="121"/>
      <c r="F9" s="121"/>
      <c r="G9" s="121"/>
      <c r="H9" s="121"/>
      <c r="I9" s="121"/>
      <c r="J9" s="121"/>
      <c r="K9" s="121" t="s">
        <v>25</v>
      </c>
      <c r="L9" s="121"/>
      <c r="M9" s="121"/>
      <c r="N9" s="121"/>
      <c r="O9" s="121"/>
      <c r="P9" s="121"/>
      <c r="Q9" s="121"/>
      <c r="R9" s="121" t="s">
        <v>24</v>
      </c>
      <c r="S9" s="121"/>
      <c r="T9" s="121"/>
      <c r="U9" s="121"/>
      <c r="V9" s="121"/>
      <c r="W9" s="121"/>
      <c r="X9" s="121"/>
      <c r="Y9" s="121"/>
      <c r="Z9" s="121"/>
      <c r="AA9" s="121" t="s">
        <v>25</v>
      </c>
      <c r="AB9" s="121"/>
      <c r="AC9" s="121"/>
      <c r="AD9" s="121"/>
      <c r="AE9" s="121"/>
      <c r="AF9" s="121"/>
      <c r="AG9" s="121"/>
      <c r="AL9" s="9" t="s">
        <v>0</v>
      </c>
      <c r="AM9" s="25" t="s">
        <v>1</v>
      </c>
      <c r="AN9" s="7"/>
      <c r="AO9" s="26"/>
      <c r="AQ9" s="22"/>
      <c r="AR9" s="22"/>
      <c r="AS9" s="22"/>
      <c r="AT9" s="22"/>
    </row>
    <row r="10" spans="1:46" ht="14.45" customHeight="1" x14ac:dyDescent="0.15">
      <c r="B10" s="88" t="s">
        <v>15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 t="s">
        <v>48</v>
      </c>
      <c r="S10" s="88"/>
      <c r="T10" s="88"/>
      <c r="U10" s="88"/>
      <c r="V10" s="88"/>
      <c r="W10" s="88"/>
      <c r="X10" s="88"/>
      <c r="Y10" s="88"/>
      <c r="Z10" s="88"/>
      <c r="AA10" s="122" t="str">
        <f>IFERROR(VLOOKUP(K10,AL16:AO19,MATCH(K13,AL16:AO16,0),FALSE),"0")</f>
        <v>0</v>
      </c>
      <c r="AB10" s="122"/>
      <c r="AC10" s="122"/>
      <c r="AD10" s="122"/>
      <c r="AE10" s="122"/>
      <c r="AF10" s="122"/>
      <c r="AG10" s="122"/>
      <c r="AL10" s="9"/>
      <c r="AM10" s="9" t="s">
        <v>62</v>
      </c>
      <c r="AN10" s="9" t="s">
        <v>63</v>
      </c>
      <c r="AO10" s="9" t="s">
        <v>64</v>
      </c>
      <c r="AQ10" s="22"/>
      <c r="AR10" s="22"/>
      <c r="AS10" s="22"/>
      <c r="AT10" s="22"/>
    </row>
    <row r="11" spans="1:46" ht="14.45" customHeight="1" x14ac:dyDescent="0.15">
      <c r="B11" s="88" t="s">
        <v>109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 t="s">
        <v>119</v>
      </c>
      <c r="S11" s="88"/>
      <c r="T11" s="88"/>
      <c r="U11" s="88"/>
      <c r="V11" s="88"/>
      <c r="W11" s="88"/>
      <c r="X11" s="88"/>
      <c r="Y11" s="88"/>
      <c r="Z11" s="88"/>
      <c r="AA11" s="123">
        <f>AA13*AA10</f>
        <v>0</v>
      </c>
      <c r="AB11" s="123"/>
      <c r="AC11" s="123"/>
      <c r="AD11" s="123"/>
      <c r="AE11" s="123"/>
      <c r="AF11" s="123"/>
      <c r="AG11" s="123"/>
      <c r="AL11" s="27" t="s">
        <v>2</v>
      </c>
      <c r="AM11" s="28">
        <v>2</v>
      </c>
      <c r="AN11" s="28">
        <v>1.5</v>
      </c>
      <c r="AO11" s="28">
        <v>1</v>
      </c>
      <c r="AQ11" s="22"/>
      <c r="AR11" s="22"/>
      <c r="AS11" s="22"/>
      <c r="AT11" s="22"/>
    </row>
    <row r="12" spans="1:46" ht="14.45" customHeight="1" x14ac:dyDescent="0.15">
      <c r="A12" s="13"/>
      <c r="B12" s="88" t="s">
        <v>16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 t="s">
        <v>110</v>
      </c>
      <c r="S12" s="88"/>
      <c r="T12" s="88"/>
      <c r="U12" s="88"/>
      <c r="V12" s="88"/>
      <c r="W12" s="88"/>
      <c r="X12" s="88"/>
      <c r="Y12" s="88"/>
      <c r="Z12" s="88"/>
      <c r="AA12" s="123">
        <f>AA11/2</f>
        <v>0</v>
      </c>
      <c r="AB12" s="123"/>
      <c r="AC12" s="123"/>
      <c r="AD12" s="123"/>
      <c r="AE12" s="123"/>
      <c r="AF12" s="123"/>
      <c r="AG12" s="123"/>
      <c r="AL12" s="27" t="s">
        <v>3</v>
      </c>
      <c r="AM12" s="28">
        <v>1.5</v>
      </c>
      <c r="AN12" s="28">
        <v>1</v>
      </c>
      <c r="AO12" s="28">
        <v>0.6</v>
      </c>
      <c r="AQ12" s="22"/>
      <c r="AR12" s="22"/>
      <c r="AS12" s="22"/>
      <c r="AT12" s="22"/>
    </row>
    <row r="13" spans="1:46" ht="14.45" customHeight="1" x14ac:dyDescent="0.15">
      <c r="A13" s="8"/>
      <c r="B13" s="88" t="s">
        <v>17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 t="s">
        <v>34</v>
      </c>
      <c r="S13" s="88"/>
      <c r="T13" s="88"/>
      <c r="U13" s="88"/>
      <c r="V13" s="88"/>
      <c r="W13" s="88"/>
      <c r="X13" s="88"/>
      <c r="Y13" s="88"/>
      <c r="Z13" s="88"/>
      <c r="AA13" s="124"/>
      <c r="AB13" s="124"/>
      <c r="AC13" s="124"/>
      <c r="AD13" s="124"/>
      <c r="AE13" s="124"/>
      <c r="AF13" s="124"/>
      <c r="AG13" s="124"/>
      <c r="AL13" s="27" t="s">
        <v>4</v>
      </c>
      <c r="AM13" s="28">
        <v>1</v>
      </c>
      <c r="AN13" s="28">
        <v>0.6</v>
      </c>
      <c r="AO13" s="28">
        <v>0.4</v>
      </c>
      <c r="AQ13" s="22"/>
      <c r="AR13" s="22"/>
      <c r="AS13" s="22"/>
      <c r="AT13" s="22"/>
    </row>
    <row r="14" spans="1:46" ht="14.45" customHeight="1" x14ac:dyDescent="0.15">
      <c r="A14" s="8"/>
      <c r="AL14" s="4"/>
      <c r="AM14" s="4"/>
      <c r="AN14" s="4"/>
      <c r="AO14" s="4"/>
      <c r="AQ14" s="22"/>
      <c r="AR14" s="22"/>
      <c r="AS14" s="22"/>
      <c r="AT14" s="22"/>
    </row>
    <row r="15" spans="1:46" ht="14.45" customHeight="1" x14ac:dyDescent="0.15">
      <c r="A15" s="8"/>
      <c r="B15" s="94" t="s">
        <v>112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6"/>
      <c r="AL15" s="9" t="s">
        <v>0</v>
      </c>
      <c r="AM15" s="25" t="s">
        <v>1</v>
      </c>
      <c r="AN15" s="7"/>
      <c r="AO15" s="26"/>
      <c r="AQ15" s="22"/>
      <c r="AR15" s="22"/>
      <c r="AS15" s="22"/>
      <c r="AT15" s="22"/>
    </row>
    <row r="16" spans="1:46" ht="14.45" customHeight="1" x14ac:dyDescent="0.15">
      <c r="B16" s="129" t="s">
        <v>24</v>
      </c>
      <c r="C16" s="129"/>
      <c r="D16" s="129"/>
      <c r="E16" s="129"/>
      <c r="F16" s="129"/>
      <c r="G16" s="129"/>
      <c r="H16" s="129"/>
      <c r="I16" s="129"/>
      <c r="J16" s="129"/>
      <c r="K16" s="129" t="s">
        <v>25</v>
      </c>
      <c r="L16" s="129"/>
      <c r="M16" s="129"/>
      <c r="N16" s="129"/>
      <c r="O16" s="129"/>
      <c r="P16" s="129"/>
      <c r="Q16" s="129"/>
      <c r="R16" s="94" t="s">
        <v>24</v>
      </c>
      <c r="S16" s="95"/>
      <c r="T16" s="95"/>
      <c r="U16" s="95"/>
      <c r="V16" s="95"/>
      <c r="W16" s="95"/>
      <c r="X16" s="95"/>
      <c r="Y16" s="95"/>
      <c r="Z16" s="96"/>
      <c r="AA16" s="94" t="s">
        <v>25</v>
      </c>
      <c r="AB16" s="95"/>
      <c r="AC16" s="95"/>
      <c r="AD16" s="95"/>
      <c r="AE16" s="95"/>
      <c r="AF16" s="95"/>
      <c r="AG16" s="96"/>
      <c r="AL16" s="9"/>
      <c r="AM16" s="9" t="s">
        <v>62</v>
      </c>
      <c r="AN16" s="9" t="s">
        <v>63</v>
      </c>
      <c r="AO16" s="9" t="s">
        <v>64</v>
      </c>
      <c r="AQ16" s="22"/>
      <c r="AR16" s="22"/>
      <c r="AS16" s="22"/>
    </row>
    <row r="17" spans="2:46" ht="14.45" customHeight="1" x14ac:dyDescent="0.15">
      <c r="B17" s="125" t="s">
        <v>26</v>
      </c>
      <c r="C17" s="125"/>
      <c r="D17" s="125"/>
      <c r="E17" s="125"/>
      <c r="F17" s="125"/>
      <c r="G17" s="125"/>
      <c r="H17" s="125"/>
      <c r="I17" s="125"/>
      <c r="J17" s="125"/>
      <c r="K17" s="127" t="str">
        <f>AL2</f>
        <v>円形断面</v>
      </c>
      <c r="L17" s="127"/>
      <c r="M17" s="127"/>
      <c r="N17" s="127"/>
      <c r="O17" s="127"/>
      <c r="P17" s="51"/>
      <c r="Q17" s="51"/>
      <c r="R17" s="125" t="s">
        <v>36</v>
      </c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51" t="s">
        <v>28</v>
      </c>
      <c r="AG17" s="51"/>
      <c r="AL17" s="27" t="s">
        <v>2</v>
      </c>
      <c r="AM17" s="28">
        <v>2</v>
      </c>
      <c r="AN17" s="28">
        <v>1.5</v>
      </c>
      <c r="AO17" s="28">
        <v>1</v>
      </c>
    </row>
    <row r="18" spans="2:46" ht="14.45" customHeight="1" x14ac:dyDescent="0.15">
      <c r="B18" s="125" t="s">
        <v>18</v>
      </c>
      <c r="C18" s="125"/>
      <c r="D18" s="125"/>
      <c r="E18" s="125"/>
      <c r="F18" s="125"/>
      <c r="G18" s="125"/>
      <c r="H18" s="125"/>
      <c r="I18" s="125"/>
      <c r="J18" s="125"/>
      <c r="K18" s="125" t="s">
        <v>168</v>
      </c>
      <c r="L18" s="125"/>
      <c r="M18" s="125"/>
      <c r="N18" s="125"/>
      <c r="O18" s="125"/>
      <c r="P18" s="51"/>
      <c r="Q18" s="51"/>
      <c r="R18" s="125" t="s">
        <v>49</v>
      </c>
      <c r="S18" s="125"/>
      <c r="T18" s="125"/>
      <c r="U18" s="125"/>
      <c r="V18" s="125"/>
      <c r="W18" s="125"/>
      <c r="X18" s="125"/>
      <c r="Y18" s="125"/>
      <c r="Z18" s="125"/>
      <c r="AA18" s="131">
        <f>PI()/4*AA17^2</f>
        <v>0</v>
      </c>
      <c r="AB18" s="131"/>
      <c r="AC18" s="131"/>
      <c r="AD18" s="131"/>
      <c r="AE18" s="131"/>
      <c r="AF18" s="51" t="s">
        <v>50</v>
      </c>
      <c r="AG18" s="51"/>
      <c r="AL18" s="27" t="s">
        <v>3</v>
      </c>
      <c r="AM18" s="28">
        <v>1.5</v>
      </c>
      <c r="AN18" s="28">
        <v>1</v>
      </c>
      <c r="AO18" s="28">
        <v>0.6</v>
      </c>
    </row>
    <row r="19" spans="2:46" ht="14.45" customHeight="1" x14ac:dyDescent="0.15">
      <c r="B19" s="125" t="s">
        <v>19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51"/>
      <c r="Q19" s="51"/>
      <c r="R19" s="125" t="s">
        <v>156</v>
      </c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51" t="s">
        <v>28</v>
      </c>
      <c r="AG19" s="51"/>
      <c r="AL19" s="27" t="s">
        <v>4</v>
      </c>
      <c r="AM19" s="28">
        <f>IF($K$11="水槽",AM13*1.5,AM13)</f>
        <v>1</v>
      </c>
      <c r="AN19" s="28">
        <f>IF($K$11="水槽",ROUNDUP(AN13*1.5,0),AN13)</f>
        <v>0.6</v>
      </c>
      <c r="AO19" s="28">
        <f>IF($K$11="水槽",AO13*1.5,AO13)</f>
        <v>0.4</v>
      </c>
    </row>
    <row r="20" spans="2:46" ht="14.45" customHeight="1" x14ac:dyDescent="0.15">
      <c r="B20" s="125" t="s">
        <v>165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51" t="s">
        <v>37</v>
      </c>
      <c r="Q20" s="51"/>
      <c r="R20" s="141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3"/>
      <c r="AL20" s="19"/>
    </row>
    <row r="21" spans="2:46" ht="14.45" customHeight="1" x14ac:dyDescent="0.15">
      <c r="B21" s="115" t="s">
        <v>47</v>
      </c>
      <c r="C21" s="116"/>
      <c r="D21" s="116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7"/>
      <c r="P21" s="112" t="s">
        <v>28</v>
      </c>
      <c r="Q21" s="114"/>
      <c r="R21" s="125" t="s">
        <v>60</v>
      </c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51" t="s">
        <v>28</v>
      </c>
      <c r="AG21" s="51"/>
      <c r="AL21" s="107" t="s">
        <v>5</v>
      </c>
      <c r="AM21" s="107"/>
      <c r="AN21" s="107"/>
    </row>
    <row r="22" spans="2:46" ht="14.45" customHeight="1" x14ac:dyDescent="0.15">
      <c r="B22" s="115" t="s">
        <v>35</v>
      </c>
      <c r="C22" s="116"/>
      <c r="D22" s="116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7"/>
      <c r="P22" s="112" t="s">
        <v>39</v>
      </c>
      <c r="Q22" s="114"/>
      <c r="R22" s="125" t="s">
        <v>166</v>
      </c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51" t="s">
        <v>28</v>
      </c>
      <c r="AG22" s="51"/>
      <c r="AL22" s="109" t="s">
        <v>6</v>
      </c>
      <c r="AM22" s="9" t="s">
        <v>7</v>
      </c>
      <c r="AN22" s="9" t="s">
        <v>12</v>
      </c>
      <c r="AO22" s="4"/>
      <c r="AP22" s="4"/>
      <c r="AQ22" s="4"/>
      <c r="AR22" s="4"/>
    </row>
    <row r="23" spans="2:46" ht="14.45" customHeight="1" x14ac:dyDescent="0.15">
      <c r="B23" s="144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6"/>
      <c r="R23" s="125" t="s">
        <v>74</v>
      </c>
      <c r="S23" s="125"/>
      <c r="T23" s="125"/>
      <c r="U23" s="125"/>
      <c r="V23" s="125"/>
      <c r="W23" s="125"/>
      <c r="X23" s="125"/>
      <c r="Y23" s="125"/>
      <c r="Z23" s="125"/>
      <c r="AA23" s="127">
        <v>10</v>
      </c>
      <c r="AB23" s="127"/>
      <c r="AC23" s="127"/>
      <c r="AD23" s="127"/>
      <c r="AE23" s="127"/>
      <c r="AF23" s="51" t="s">
        <v>28</v>
      </c>
      <c r="AG23" s="51"/>
      <c r="AL23" s="110"/>
      <c r="AM23" s="9" t="s">
        <v>14</v>
      </c>
      <c r="AN23" s="9" t="s">
        <v>8</v>
      </c>
      <c r="AO23" s="4"/>
      <c r="AP23" s="4"/>
      <c r="AQ23" s="4"/>
      <c r="AR23" s="4"/>
      <c r="AT23" s="4"/>
    </row>
    <row r="24" spans="2:46" ht="14.45" customHeight="1" x14ac:dyDescent="0.15">
      <c r="B24" s="115" t="s">
        <v>51</v>
      </c>
      <c r="C24" s="116"/>
      <c r="D24" s="116"/>
      <c r="E24" s="116"/>
      <c r="F24" s="116"/>
      <c r="G24" s="116"/>
      <c r="H24" s="116"/>
      <c r="I24" s="116"/>
      <c r="J24" s="117"/>
      <c r="K24" s="118" t="str">
        <f>IF(K19="","0",IF(K19=AL31,AO31,AO32))</f>
        <v>0</v>
      </c>
      <c r="L24" s="119"/>
      <c r="M24" s="119"/>
      <c r="N24" s="119"/>
      <c r="O24" s="120"/>
      <c r="P24" s="112" t="s">
        <v>42</v>
      </c>
      <c r="Q24" s="114"/>
      <c r="R24" s="125" t="s">
        <v>167</v>
      </c>
      <c r="S24" s="125"/>
      <c r="T24" s="125"/>
      <c r="U24" s="125"/>
      <c r="V24" s="125"/>
      <c r="W24" s="125"/>
      <c r="X24" s="125"/>
      <c r="Y24" s="125"/>
      <c r="Z24" s="125"/>
      <c r="AA24" s="127">
        <v>1.8</v>
      </c>
      <c r="AB24" s="127"/>
      <c r="AC24" s="127"/>
      <c r="AD24" s="127"/>
      <c r="AE24" s="127"/>
      <c r="AF24" s="51" t="s">
        <v>42</v>
      </c>
      <c r="AG24" s="51"/>
      <c r="AL24" s="110"/>
      <c r="AM24" s="9" t="s">
        <v>13</v>
      </c>
      <c r="AN24" s="9" t="s">
        <v>9</v>
      </c>
      <c r="AO24" s="4"/>
      <c r="AP24" s="4"/>
      <c r="AQ24" s="4"/>
      <c r="AR24" s="4"/>
      <c r="AS24" s="4"/>
      <c r="AT24" s="4"/>
    </row>
    <row r="25" spans="2:46" ht="14.45" customHeight="1" x14ac:dyDescent="0.15">
      <c r="B25" s="115" t="s">
        <v>52</v>
      </c>
      <c r="C25" s="116"/>
      <c r="D25" s="116"/>
      <c r="E25" s="116"/>
      <c r="F25" s="116"/>
      <c r="G25" s="116"/>
      <c r="H25" s="116"/>
      <c r="I25" s="116"/>
      <c r="J25" s="117"/>
      <c r="K25" s="118" t="str">
        <f>IF(K19="","0",IF(K19=AL31,AP31,AP32))</f>
        <v>0</v>
      </c>
      <c r="L25" s="119"/>
      <c r="M25" s="119"/>
      <c r="N25" s="119"/>
      <c r="O25" s="120"/>
      <c r="P25" s="112" t="s">
        <v>42</v>
      </c>
      <c r="Q25" s="114"/>
      <c r="R25" s="141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3"/>
      <c r="AH25" s="17"/>
      <c r="AL25" s="111"/>
      <c r="AM25" s="9" t="s">
        <v>11</v>
      </c>
      <c r="AN25" s="9" t="s">
        <v>10</v>
      </c>
      <c r="AO25" s="4"/>
      <c r="AP25" s="4"/>
      <c r="AQ25" s="4"/>
      <c r="AR25" s="4"/>
      <c r="AS25" s="4"/>
      <c r="AT25" s="20"/>
    </row>
    <row r="26" spans="2:46" ht="14.45" customHeight="1" x14ac:dyDescent="0.15">
      <c r="B26" s="115"/>
      <c r="C26" s="116"/>
      <c r="D26" s="116"/>
      <c r="E26" s="116"/>
      <c r="F26" s="116"/>
      <c r="G26" s="116"/>
      <c r="H26" s="116"/>
      <c r="I26" s="116"/>
      <c r="J26" s="117"/>
      <c r="K26" s="118"/>
      <c r="L26" s="119"/>
      <c r="M26" s="119"/>
      <c r="N26" s="119"/>
      <c r="O26" s="120"/>
      <c r="P26" s="112"/>
      <c r="Q26" s="114"/>
      <c r="R26" s="125" t="s">
        <v>46</v>
      </c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51" t="s">
        <v>28</v>
      </c>
      <c r="AG26" s="51"/>
      <c r="AL26" s="112" t="s">
        <v>68</v>
      </c>
      <c r="AM26" s="113"/>
      <c r="AN26" s="114"/>
      <c r="AO26" s="20"/>
      <c r="AP26" s="20"/>
      <c r="AQ26" s="20"/>
      <c r="AR26" s="20"/>
      <c r="AS26" s="20"/>
      <c r="AT26" s="4"/>
    </row>
    <row r="27" spans="2:46" ht="14.45" customHeight="1" x14ac:dyDescent="0.15">
      <c r="AL27" s="4" t="s">
        <v>54</v>
      </c>
      <c r="AO27" s="4"/>
      <c r="AP27" s="4"/>
      <c r="AQ27" s="4"/>
      <c r="AR27" s="4"/>
      <c r="AS27" s="4"/>
    </row>
    <row r="28" spans="2:46" ht="14.45" customHeight="1" x14ac:dyDescent="0.15">
      <c r="AT28" s="4"/>
    </row>
    <row r="29" spans="2:46" ht="14.45" customHeight="1" x14ac:dyDescent="0.15">
      <c r="AL29" s="30" t="s">
        <v>32</v>
      </c>
      <c r="AM29" s="33" t="s">
        <v>22</v>
      </c>
      <c r="AN29" s="32"/>
      <c r="AO29" s="34" t="s">
        <v>23</v>
      </c>
      <c r="AP29" s="32"/>
      <c r="AQ29" s="4"/>
      <c r="AR29" s="4"/>
      <c r="AS29" s="4"/>
      <c r="AT29" s="4"/>
    </row>
    <row r="30" spans="2:46" ht="14.45" customHeight="1" x14ac:dyDescent="0.15">
      <c r="AL30" s="30"/>
      <c r="AM30" s="30" t="s">
        <v>20</v>
      </c>
      <c r="AN30" s="30" t="s">
        <v>21</v>
      </c>
      <c r="AO30" s="30" t="s">
        <v>20</v>
      </c>
      <c r="AP30" s="30" t="s">
        <v>21</v>
      </c>
      <c r="AQ30" s="4"/>
      <c r="AR30" s="4"/>
      <c r="AS30" s="4"/>
      <c r="AT30" s="29"/>
    </row>
    <row r="31" spans="2:46" ht="14.45" customHeight="1" x14ac:dyDescent="0.15">
      <c r="AL31" s="31" t="s">
        <v>58</v>
      </c>
      <c r="AM31" s="30">
        <v>11.7</v>
      </c>
      <c r="AN31" s="30">
        <v>6.78</v>
      </c>
      <c r="AO31" s="30">
        <v>17.600000000000001</v>
      </c>
      <c r="AP31" s="30">
        <v>10.1</v>
      </c>
      <c r="AQ31" s="29"/>
      <c r="AR31" s="4"/>
      <c r="AS31" s="29"/>
      <c r="AT31" s="29"/>
    </row>
    <row r="32" spans="2:46" ht="14.45" customHeight="1" x14ac:dyDescent="0.15">
      <c r="AL32" s="31" t="s">
        <v>59</v>
      </c>
      <c r="AM32" s="30">
        <v>10.5</v>
      </c>
      <c r="AN32" s="30">
        <v>6.08</v>
      </c>
      <c r="AO32" s="30">
        <v>15.8</v>
      </c>
      <c r="AP32" s="30">
        <v>9.1199999999999992</v>
      </c>
      <c r="AQ32" s="29"/>
      <c r="AR32" s="4"/>
      <c r="AS32" s="29"/>
      <c r="AT32" s="4"/>
    </row>
    <row r="33" spans="1:45" ht="14.45" customHeight="1" x14ac:dyDescent="0.15">
      <c r="AL33" s="104" t="s">
        <v>69</v>
      </c>
      <c r="AM33" s="104"/>
      <c r="AN33" s="104"/>
      <c r="AO33" s="104"/>
      <c r="AP33" s="104"/>
      <c r="AQ33" s="4"/>
      <c r="AR33" s="4"/>
      <c r="AS33" s="4"/>
    </row>
    <row r="36" spans="1:45" ht="14.45" customHeight="1" x14ac:dyDescent="0.15">
      <c r="B36" s="91" t="s">
        <v>113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3"/>
    </row>
    <row r="37" spans="1:45" ht="14.45" customHeight="1" x14ac:dyDescent="0.15">
      <c r="B37" s="89" t="s">
        <v>118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130">
        <f>AA11*K20</f>
        <v>0</v>
      </c>
      <c r="AB37" s="130"/>
      <c r="AC37" s="130"/>
      <c r="AD37" s="56" t="s">
        <v>27</v>
      </c>
      <c r="AE37" s="56"/>
      <c r="AF37" s="56"/>
      <c r="AG37" s="56"/>
      <c r="AH37" s="5"/>
    </row>
    <row r="38" spans="1:45" ht="14.45" customHeight="1" x14ac:dyDescent="0.15">
      <c r="B38" s="89" t="s">
        <v>114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130">
        <f>AA12*K20</f>
        <v>0</v>
      </c>
      <c r="AB38" s="130"/>
      <c r="AC38" s="130"/>
      <c r="AD38" s="56" t="s">
        <v>27</v>
      </c>
      <c r="AE38" s="56"/>
      <c r="AF38" s="56"/>
      <c r="AG38" s="56"/>
      <c r="AK38" s="18"/>
    </row>
    <row r="39" spans="1:45" ht="14.45" customHeight="1" x14ac:dyDescent="0.15">
      <c r="B39" s="89" t="s">
        <v>115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28" t="str">
        <f>IFERROR((4/(K22*AA19))*AA37*K21-((K20-AA38)/K22),"0")</f>
        <v>0</v>
      </c>
      <c r="AB39" s="128"/>
      <c r="AC39" s="128"/>
      <c r="AD39" s="68" t="s">
        <v>157</v>
      </c>
      <c r="AE39" s="68"/>
      <c r="AF39" s="68"/>
      <c r="AG39" s="68"/>
      <c r="AK39" s="18"/>
    </row>
    <row r="40" spans="1:45" ht="14.45" customHeight="1" x14ac:dyDescent="0.1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26">
        <f>AA39*0.00980665</f>
        <v>0</v>
      </c>
      <c r="AB40" s="126"/>
      <c r="AC40" s="126"/>
      <c r="AD40" s="69" t="s">
        <v>31</v>
      </c>
      <c r="AE40" s="69"/>
      <c r="AF40" s="69"/>
      <c r="AG40" s="69"/>
      <c r="AK40" s="18"/>
    </row>
    <row r="41" spans="1:45" ht="14.45" customHeight="1" x14ac:dyDescent="0.15">
      <c r="A41" s="5"/>
      <c r="B41" s="90" t="str">
        <f>IF(AA40&lt;=0,"→せん断応力τのみを検討する。","→せん断応力τ、引張応力σ、引抜強度Ta全て計算する")</f>
        <v>→せん断応力τのみを検討する。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</row>
    <row r="42" spans="1:45" ht="14.45" customHeight="1" x14ac:dyDescent="0.15">
      <c r="A42" s="5"/>
      <c r="B42" s="89" t="s">
        <v>120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128" t="str">
        <f>IFERROR(AA37/(K22*AA18),"0")</f>
        <v>0</v>
      </c>
      <c r="AB42" s="128"/>
      <c r="AC42" s="128"/>
      <c r="AD42" s="68" t="s">
        <v>130</v>
      </c>
      <c r="AE42" s="68"/>
      <c r="AF42" s="68"/>
      <c r="AG42" s="68"/>
    </row>
    <row r="43" spans="1:45" ht="14.45" customHeight="1" x14ac:dyDescent="0.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126">
        <f>AA42*0.00980665</f>
        <v>0</v>
      </c>
      <c r="AB43" s="126"/>
      <c r="AC43" s="126"/>
      <c r="AD43" s="69" t="s">
        <v>128</v>
      </c>
      <c r="AE43" s="69"/>
      <c r="AF43" s="69"/>
      <c r="AG43" s="69"/>
    </row>
    <row r="44" spans="1:45" ht="14.45" customHeight="1" x14ac:dyDescent="0.15">
      <c r="B44" s="90" t="str">
        <f>IF(AA43&lt;K25, "→τ&lt;fsなのでせん断応力に関しては問題無。","→基礎ボルトの再選定が必要。")</f>
        <v>→τ&lt;fsなのでせん断応力に関しては問題無。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</row>
    <row r="45" spans="1:45" ht="14.45" customHeight="1" x14ac:dyDescent="0.15">
      <c r="B45" s="89" t="s">
        <v>121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128" t="str">
        <f>IFERROR(AA39/AA18,"0")</f>
        <v>0</v>
      </c>
      <c r="AB45" s="128"/>
      <c r="AC45" s="128"/>
      <c r="AD45" s="68" t="s">
        <v>130</v>
      </c>
      <c r="AE45" s="68"/>
      <c r="AF45" s="68"/>
      <c r="AG45" s="68"/>
    </row>
    <row r="46" spans="1:45" ht="14.45" customHeight="1" x14ac:dyDescent="0.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126">
        <f>AA45*0.00980665</f>
        <v>0</v>
      </c>
      <c r="AB46" s="126"/>
      <c r="AC46" s="126"/>
      <c r="AD46" s="69" t="s">
        <v>128</v>
      </c>
      <c r="AE46" s="69"/>
      <c r="AF46" s="69"/>
      <c r="AG46" s="69"/>
    </row>
    <row r="47" spans="1:45" ht="14.45" customHeight="1" x14ac:dyDescent="0.15">
      <c r="B47" s="89" t="s">
        <v>126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130">
        <f>1.4*K24-1.6*AA43</f>
        <v>0</v>
      </c>
      <c r="AB47" s="130"/>
      <c r="AC47" s="130"/>
      <c r="AD47" s="56" t="s">
        <v>128</v>
      </c>
      <c r="AE47" s="56"/>
      <c r="AF47" s="56"/>
      <c r="AG47" s="56"/>
    </row>
    <row r="48" spans="1:45" ht="14.45" customHeight="1" x14ac:dyDescent="0.15">
      <c r="B48" s="90" t="str">
        <f>IF(AA43&lt;4.4,IF(AA46&lt;=K24,"σ≦ftなので問題無","基礎ボルトの再選定が必要"),IF(AA46&lt;=MIN(K24,AA47),"σ≦(ftとftsの最小のもの)なので問題無","基礎ボルトの再選定が必要"))</f>
        <v>σ≦ftなので問題無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2:42" ht="14.45" customHeight="1" x14ac:dyDescent="0.15">
      <c r="C49" s="11"/>
      <c r="Y49" s="24"/>
      <c r="Z49" s="24"/>
      <c r="AA49" s="74"/>
      <c r="AB49" s="74"/>
      <c r="AC49" s="74"/>
      <c r="AD49" s="132"/>
      <c r="AE49" s="132"/>
      <c r="AF49" s="132"/>
      <c r="AG49" s="132"/>
    </row>
    <row r="50" spans="2:42" ht="14.45" customHeight="1" x14ac:dyDescent="0.15">
      <c r="B50" s="129" t="s">
        <v>164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L50" s="4"/>
      <c r="AM50" s="4"/>
      <c r="AN50" s="4"/>
      <c r="AO50" s="4"/>
      <c r="AP50" s="4"/>
    </row>
    <row r="51" spans="2:42" ht="14.45" customHeight="1" x14ac:dyDescent="0.15">
      <c r="B51" s="87" t="s">
        <v>143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97">
        <f>(AA24/8)*PI()*AA21*AA22</f>
        <v>0</v>
      </c>
      <c r="AB51" s="98"/>
      <c r="AC51" s="99"/>
      <c r="AD51" s="103" t="s">
        <v>31</v>
      </c>
      <c r="AE51" s="104"/>
      <c r="AF51" s="104"/>
      <c r="AG51" s="105"/>
      <c r="AL51" s="4"/>
      <c r="AM51" s="4"/>
      <c r="AN51" s="4"/>
      <c r="AO51" s="4"/>
      <c r="AP51" s="4"/>
    </row>
    <row r="52" spans="2:42" ht="14.45" customHeight="1" x14ac:dyDescent="0.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100"/>
      <c r="AB52" s="101"/>
      <c r="AC52" s="102"/>
      <c r="AD52" s="106"/>
      <c r="AE52" s="107"/>
      <c r="AF52" s="107"/>
      <c r="AG52" s="108"/>
      <c r="AL52" s="4"/>
      <c r="AM52" s="4"/>
      <c r="AN52" s="4"/>
      <c r="AO52" s="4"/>
      <c r="AP52" s="4"/>
    </row>
    <row r="53" spans="2:42" ht="14.45" customHeight="1" x14ac:dyDescent="0.15">
      <c r="B53" s="90" t="str">
        <f>IF(AA47&lt;AA51,"Rb&lt;Taなので問題無","基礎ボルトの再選定が必要。")</f>
        <v>基礎ボルトの再選定が必要。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</row>
  </sheetData>
  <mergeCells count="131">
    <mergeCell ref="B8:AG8"/>
    <mergeCell ref="B9:J9"/>
    <mergeCell ref="K9:Q9"/>
    <mergeCell ref="R9:Z9"/>
    <mergeCell ref="AA9:AG9"/>
    <mergeCell ref="B10:J10"/>
    <mergeCell ref="K10:Q10"/>
    <mergeCell ref="R10:Z10"/>
    <mergeCell ref="AA10:AG10"/>
    <mergeCell ref="B1:AG2"/>
    <mergeCell ref="B3:L3"/>
    <mergeCell ref="V3:X3"/>
    <mergeCell ref="Y3:AA3"/>
    <mergeCell ref="AB3:AD3"/>
    <mergeCell ref="AE3:AG3"/>
    <mergeCell ref="B4:L4"/>
    <mergeCell ref="V4:X6"/>
    <mergeCell ref="Y4:AA6"/>
    <mergeCell ref="AB4:AD6"/>
    <mergeCell ref="AE4:AG6"/>
    <mergeCell ref="B5:L5"/>
    <mergeCell ref="K11:Q11"/>
    <mergeCell ref="R11:Z11"/>
    <mergeCell ref="AA11:AG11"/>
    <mergeCell ref="B12:J12"/>
    <mergeCell ref="K12:Q12"/>
    <mergeCell ref="R12:Z12"/>
    <mergeCell ref="AA12:AG12"/>
    <mergeCell ref="B13:J13"/>
    <mergeCell ref="K13:Q13"/>
    <mergeCell ref="R13:Z13"/>
    <mergeCell ref="AA13:AG13"/>
    <mergeCell ref="B11:J11"/>
    <mergeCell ref="B15:AG15"/>
    <mergeCell ref="B16:J16"/>
    <mergeCell ref="K16:Q16"/>
    <mergeCell ref="R16:Z16"/>
    <mergeCell ref="AA16:AG16"/>
    <mergeCell ref="B17:J17"/>
    <mergeCell ref="K17:O17"/>
    <mergeCell ref="P17:Q17"/>
    <mergeCell ref="R17:Z17"/>
    <mergeCell ref="AA17:AE17"/>
    <mergeCell ref="AF17:AG17"/>
    <mergeCell ref="B18:J18"/>
    <mergeCell ref="K18:O18"/>
    <mergeCell ref="P18:Q18"/>
    <mergeCell ref="R18:Z18"/>
    <mergeCell ref="AA18:AE18"/>
    <mergeCell ref="AF18:AG18"/>
    <mergeCell ref="B19:J19"/>
    <mergeCell ref="K19:O19"/>
    <mergeCell ref="P19:Q19"/>
    <mergeCell ref="R19:Z19"/>
    <mergeCell ref="AA19:AE19"/>
    <mergeCell ref="AF19:AG19"/>
    <mergeCell ref="B20:J20"/>
    <mergeCell ref="K20:O20"/>
    <mergeCell ref="P20:Q20"/>
    <mergeCell ref="R20:AG20"/>
    <mergeCell ref="B21:J21"/>
    <mergeCell ref="K21:O21"/>
    <mergeCell ref="P21:Q21"/>
    <mergeCell ref="R21:Z21"/>
    <mergeCell ref="AA21:AE21"/>
    <mergeCell ref="AF21:AG21"/>
    <mergeCell ref="AL21:AN21"/>
    <mergeCell ref="B22:J22"/>
    <mergeCell ref="K22:O22"/>
    <mergeCell ref="P22:Q22"/>
    <mergeCell ref="R22:Z22"/>
    <mergeCell ref="AA22:AE22"/>
    <mergeCell ref="AF22:AG22"/>
    <mergeCell ref="AL22:AL25"/>
    <mergeCell ref="R23:Z23"/>
    <mergeCell ref="AA23:AE23"/>
    <mergeCell ref="AF23:AG23"/>
    <mergeCell ref="B24:J24"/>
    <mergeCell ref="K24:O24"/>
    <mergeCell ref="P24:Q24"/>
    <mergeCell ref="R24:Z24"/>
    <mergeCell ref="AA24:AE24"/>
    <mergeCell ref="AF24:AG24"/>
    <mergeCell ref="B23:Q23"/>
    <mergeCell ref="R25:AG25"/>
    <mergeCell ref="AA26:AE26"/>
    <mergeCell ref="AF26:AG26"/>
    <mergeCell ref="B25:J25"/>
    <mergeCell ref="K25:O25"/>
    <mergeCell ref="P25:Q25"/>
    <mergeCell ref="AL26:AN26"/>
    <mergeCell ref="AL33:AP33"/>
    <mergeCell ref="B36:AG36"/>
    <mergeCell ref="B37:Z37"/>
    <mergeCell ref="AA37:AC37"/>
    <mergeCell ref="AD37:AG37"/>
    <mergeCell ref="B26:J26"/>
    <mergeCell ref="K26:O26"/>
    <mergeCell ref="P26:Q26"/>
    <mergeCell ref="R26:Z26"/>
    <mergeCell ref="B38:Z38"/>
    <mergeCell ref="AA38:AC38"/>
    <mergeCell ref="AD38:AG38"/>
    <mergeCell ref="B39:Z40"/>
    <mergeCell ref="AA39:AC39"/>
    <mergeCell ref="AD39:AG39"/>
    <mergeCell ref="AA40:AC40"/>
    <mergeCell ref="AD40:AG40"/>
    <mergeCell ref="B41:AG41"/>
    <mergeCell ref="B42:Z43"/>
    <mergeCell ref="AA42:AC42"/>
    <mergeCell ref="AD42:AG42"/>
    <mergeCell ref="AA43:AC43"/>
    <mergeCell ref="AD43:AG43"/>
    <mergeCell ref="AD49:AG49"/>
    <mergeCell ref="B44:AG44"/>
    <mergeCell ref="B45:Z46"/>
    <mergeCell ref="AA45:AC45"/>
    <mergeCell ref="AD45:AG45"/>
    <mergeCell ref="AA46:AC46"/>
    <mergeCell ref="AD46:AG46"/>
    <mergeCell ref="B50:AG50"/>
    <mergeCell ref="B51:Z52"/>
    <mergeCell ref="AA51:AC52"/>
    <mergeCell ref="AD51:AG52"/>
    <mergeCell ref="B53:AG53"/>
    <mergeCell ref="B47:Z47"/>
    <mergeCell ref="AA47:AC47"/>
    <mergeCell ref="AD47:AG47"/>
    <mergeCell ref="B48:AG48"/>
    <mergeCell ref="AA49:AC49"/>
  </mergeCells>
  <phoneticPr fontId="2"/>
  <dataValidations count="5">
    <dataValidation type="list" allowBlank="1" showInputMessage="1" showErrorMessage="1" sqref="K19:O19" xr:uid="{00000000-0002-0000-0A00-000000000000}">
      <formula1>$AL$31:$AL$32</formula1>
    </dataValidation>
    <dataValidation type="list" allowBlank="1" showInputMessage="1" showErrorMessage="1" sqref="K10:Q10" xr:uid="{00000000-0002-0000-0A00-000001000000}">
      <formula1>$AL$17:$AL$19</formula1>
    </dataValidation>
    <dataValidation type="list" allowBlank="1" showInputMessage="1" showErrorMessage="1" sqref="K13:Q13" xr:uid="{00000000-0002-0000-0A00-000002000000}">
      <formula1>$AM$16:$AO$16</formula1>
    </dataValidation>
    <dataValidation type="list" allowBlank="1" showInputMessage="1" showErrorMessage="1" sqref="K11:Q11" xr:uid="{00000000-0002-0000-0A00-000003000000}">
      <formula1>$AL$6:$AL$7</formula1>
    </dataValidation>
    <dataValidation type="list" allowBlank="1" showInputMessage="1" showErrorMessage="1" sqref="K18:O18" xr:uid="{00000000-0002-0000-0A00-000004000000}">
      <formula1>$AL$3:$AL$4</formula1>
    </dataValidation>
  </dataValidations>
  <pageMargins left="0.78740157480314965" right="0.39370078740157483" top="0.39370078740157483" bottom="0.39370078740157483" header="0" footer="0.39370078740157483"/>
  <pageSetup paperSize="9" orientation="portrait" r:id="rId1"/>
  <headerFooter alignWithMargins="0">
    <oddFooter>&amp;C&amp;P/&amp;N</oddFooter>
  </headerFooter>
  <colBreaks count="1" manualBreakCount="1">
    <brk id="35" max="11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04"/>
  <sheetViews>
    <sheetView view="pageBreakPreview" zoomScale="80" zoomScaleNormal="115" zoomScaleSheetLayoutView="80" workbookViewId="0">
      <selection activeCell="B15" sqref="B15:AG16"/>
    </sheetView>
  </sheetViews>
  <sheetFormatPr defaultColWidth="2.625" defaultRowHeight="14.45" customHeight="1" x14ac:dyDescent="0.15"/>
  <cols>
    <col min="1" max="28" width="2.625" style="2" customWidth="1"/>
    <col min="29" max="36" width="2.625" style="4" customWidth="1"/>
    <col min="37" max="37" width="2.5" style="4" customWidth="1"/>
    <col min="38" max="38" width="27.625" style="2" bestFit="1" customWidth="1"/>
    <col min="39" max="39" width="20.5" style="2" bestFit="1" customWidth="1"/>
    <col min="40" max="40" width="22.875" style="2" bestFit="1" customWidth="1"/>
    <col min="41" max="41" width="11.125" style="2" bestFit="1" customWidth="1"/>
    <col min="42" max="42" width="11.25" style="2" bestFit="1" customWidth="1"/>
    <col min="43" max="44" width="2.625" style="2"/>
    <col min="45" max="45" width="8.125" style="2" bestFit="1" customWidth="1"/>
    <col min="46" max="16384" width="2.625" style="2"/>
  </cols>
  <sheetData>
    <row r="1" spans="1:46" ht="14.45" customHeight="1" x14ac:dyDescent="0.15">
      <c r="B1" s="73" t="s">
        <v>132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L1" s="14" t="s">
        <v>53</v>
      </c>
      <c r="AM1" s="6"/>
      <c r="AN1" s="6"/>
      <c r="AO1" s="6"/>
      <c r="AP1" s="6"/>
      <c r="AQ1" s="6"/>
      <c r="AR1" s="6"/>
      <c r="AS1" s="6"/>
      <c r="AT1" s="6"/>
    </row>
    <row r="2" spans="1:46" ht="14.45" customHeight="1" x14ac:dyDescent="0.15">
      <c r="A2" s="1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L2" s="2" t="s">
        <v>55</v>
      </c>
    </row>
    <row r="3" spans="1:46" ht="14.45" customHeight="1" x14ac:dyDescent="0.15">
      <c r="B3" s="74" t="s">
        <v>136</v>
      </c>
      <c r="C3" s="74"/>
      <c r="D3" s="74"/>
      <c r="E3" s="74"/>
      <c r="F3" s="74"/>
      <c r="G3" s="74"/>
      <c r="H3" s="74"/>
      <c r="I3" s="74"/>
      <c r="J3" s="74"/>
      <c r="K3" s="74"/>
      <c r="L3" s="74"/>
      <c r="V3" s="75" t="s">
        <v>139</v>
      </c>
      <c r="W3" s="76"/>
      <c r="X3" s="77"/>
      <c r="Y3" s="75" t="s">
        <v>135</v>
      </c>
      <c r="Z3" s="76"/>
      <c r="AA3" s="76"/>
      <c r="AB3" s="75" t="s">
        <v>135</v>
      </c>
      <c r="AC3" s="76"/>
      <c r="AD3" s="77"/>
      <c r="AE3" s="75" t="s">
        <v>140</v>
      </c>
      <c r="AF3" s="76"/>
      <c r="AG3" s="77"/>
      <c r="AL3" s="2" t="s">
        <v>141</v>
      </c>
    </row>
    <row r="4" spans="1:46" ht="14.45" customHeight="1" x14ac:dyDescent="0.15">
      <c r="B4" s="74" t="s">
        <v>133</v>
      </c>
      <c r="C4" s="74"/>
      <c r="D4" s="74"/>
      <c r="E4" s="74"/>
      <c r="F4" s="74"/>
      <c r="G4" s="74"/>
      <c r="H4" s="74"/>
      <c r="I4" s="74"/>
      <c r="J4" s="74"/>
      <c r="K4" s="74"/>
      <c r="L4" s="74"/>
      <c r="V4" s="78"/>
      <c r="W4" s="79"/>
      <c r="X4" s="80"/>
      <c r="Y4" s="78"/>
      <c r="Z4" s="79"/>
      <c r="AA4" s="80"/>
      <c r="AB4" s="78"/>
      <c r="AC4" s="79"/>
      <c r="AD4" s="80"/>
      <c r="AE4" s="78"/>
      <c r="AF4" s="79"/>
      <c r="AG4" s="80"/>
      <c r="AL4" s="2" t="s">
        <v>142</v>
      </c>
    </row>
    <row r="5" spans="1:46" ht="14.45" customHeight="1" x14ac:dyDescent="0.15">
      <c r="B5" s="74" t="s">
        <v>134</v>
      </c>
      <c r="C5" s="74"/>
      <c r="D5" s="74"/>
      <c r="E5" s="74"/>
      <c r="F5" s="74"/>
      <c r="G5" s="74"/>
      <c r="H5" s="74"/>
      <c r="I5" s="74"/>
      <c r="J5" s="74"/>
      <c r="K5" s="74"/>
      <c r="L5" s="74"/>
      <c r="V5" s="81"/>
      <c r="W5" s="82"/>
      <c r="X5" s="83"/>
      <c r="Y5" s="81"/>
      <c r="Z5" s="82"/>
      <c r="AA5" s="83"/>
      <c r="AB5" s="81"/>
      <c r="AC5" s="82"/>
      <c r="AD5" s="83"/>
      <c r="AE5" s="81"/>
      <c r="AF5" s="82"/>
      <c r="AG5" s="83"/>
      <c r="AT5" s="4"/>
    </row>
    <row r="6" spans="1:46" ht="14.45" customHeight="1" x14ac:dyDescent="0.15">
      <c r="V6" s="84"/>
      <c r="W6" s="85"/>
      <c r="X6" s="86"/>
      <c r="Y6" s="84"/>
      <c r="Z6" s="85"/>
      <c r="AA6" s="86"/>
      <c r="AB6" s="84"/>
      <c r="AC6" s="85"/>
      <c r="AD6" s="86"/>
      <c r="AE6" s="84"/>
      <c r="AF6" s="85"/>
      <c r="AG6" s="86"/>
      <c r="AL6" s="2" t="s">
        <v>107</v>
      </c>
      <c r="AQ6" s="4"/>
      <c r="AR6" s="4"/>
      <c r="AS6" s="4"/>
      <c r="AT6" s="4"/>
    </row>
    <row r="7" spans="1:46" ht="14.45" customHeight="1" x14ac:dyDescent="0.15">
      <c r="AL7" s="2" t="s">
        <v>108</v>
      </c>
      <c r="AQ7" s="4"/>
      <c r="AR7" s="4"/>
      <c r="AS7" s="4"/>
      <c r="AT7" s="22"/>
    </row>
    <row r="8" spans="1:46" ht="14.45" customHeight="1" x14ac:dyDescent="0.15">
      <c r="B8" s="91" t="s">
        <v>111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L8" s="4"/>
      <c r="AQ8" s="22"/>
      <c r="AR8" s="22"/>
      <c r="AS8" s="22"/>
      <c r="AT8" s="22"/>
    </row>
    <row r="9" spans="1:46" ht="14.45" customHeight="1" x14ac:dyDescent="0.15">
      <c r="B9" s="121" t="s">
        <v>24</v>
      </c>
      <c r="C9" s="121"/>
      <c r="D9" s="121"/>
      <c r="E9" s="121"/>
      <c r="F9" s="121"/>
      <c r="G9" s="121"/>
      <c r="H9" s="121"/>
      <c r="I9" s="121"/>
      <c r="J9" s="121"/>
      <c r="K9" s="121" t="s">
        <v>25</v>
      </c>
      <c r="L9" s="121"/>
      <c r="M9" s="121"/>
      <c r="N9" s="121"/>
      <c r="O9" s="121"/>
      <c r="P9" s="121"/>
      <c r="Q9" s="121"/>
      <c r="R9" s="121" t="s">
        <v>24</v>
      </c>
      <c r="S9" s="121"/>
      <c r="T9" s="121"/>
      <c r="U9" s="121"/>
      <c r="V9" s="121"/>
      <c r="W9" s="121"/>
      <c r="X9" s="121"/>
      <c r="Y9" s="121"/>
      <c r="Z9" s="121"/>
      <c r="AA9" s="121" t="s">
        <v>25</v>
      </c>
      <c r="AB9" s="121"/>
      <c r="AC9" s="121"/>
      <c r="AD9" s="121"/>
      <c r="AE9" s="121"/>
      <c r="AF9" s="121"/>
      <c r="AG9" s="121"/>
      <c r="AL9" s="9" t="s">
        <v>0</v>
      </c>
      <c r="AM9" s="25" t="s">
        <v>1</v>
      </c>
      <c r="AN9" s="7"/>
      <c r="AO9" s="26"/>
      <c r="AQ9" s="22"/>
      <c r="AR9" s="22"/>
      <c r="AS9" s="22"/>
      <c r="AT9" s="22"/>
    </row>
    <row r="10" spans="1:46" ht="14.45" customHeight="1" x14ac:dyDescent="0.15">
      <c r="B10" s="88" t="s">
        <v>15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 t="s">
        <v>48</v>
      </c>
      <c r="S10" s="88"/>
      <c r="T10" s="88"/>
      <c r="U10" s="88"/>
      <c r="V10" s="88"/>
      <c r="W10" s="88"/>
      <c r="X10" s="88"/>
      <c r="Y10" s="88"/>
      <c r="Z10" s="88"/>
      <c r="AA10" s="122" t="str">
        <f>IFERROR(VLOOKUP(K10,AL16:AO19,MATCH(K13,AL16:AO16,0),FALSE),"0")</f>
        <v>0</v>
      </c>
      <c r="AB10" s="122"/>
      <c r="AC10" s="122"/>
      <c r="AD10" s="122"/>
      <c r="AE10" s="122"/>
      <c r="AF10" s="122"/>
      <c r="AG10" s="122"/>
      <c r="AL10" s="9"/>
      <c r="AM10" s="9" t="s">
        <v>62</v>
      </c>
      <c r="AN10" s="9" t="s">
        <v>63</v>
      </c>
      <c r="AO10" s="9" t="s">
        <v>64</v>
      </c>
      <c r="AQ10" s="22"/>
      <c r="AR10" s="22"/>
      <c r="AS10" s="22"/>
      <c r="AT10" s="22"/>
    </row>
    <row r="11" spans="1:46" ht="14.45" customHeight="1" x14ac:dyDescent="0.15">
      <c r="B11" s="88" t="s">
        <v>109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 t="s">
        <v>119</v>
      </c>
      <c r="S11" s="88"/>
      <c r="T11" s="88"/>
      <c r="U11" s="88"/>
      <c r="V11" s="88"/>
      <c r="W11" s="88"/>
      <c r="X11" s="88"/>
      <c r="Y11" s="88"/>
      <c r="Z11" s="88"/>
      <c r="AA11" s="123">
        <f>AA13*AA10</f>
        <v>0</v>
      </c>
      <c r="AB11" s="123"/>
      <c r="AC11" s="123"/>
      <c r="AD11" s="123"/>
      <c r="AE11" s="123"/>
      <c r="AF11" s="123"/>
      <c r="AG11" s="123"/>
      <c r="AL11" s="27" t="s">
        <v>2</v>
      </c>
      <c r="AM11" s="28">
        <v>2</v>
      </c>
      <c r="AN11" s="28">
        <v>1.5</v>
      </c>
      <c r="AO11" s="28">
        <v>1</v>
      </c>
      <c r="AQ11" s="22"/>
      <c r="AR11" s="22"/>
      <c r="AS11" s="22"/>
      <c r="AT11" s="22"/>
    </row>
    <row r="12" spans="1:46" ht="14.45" customHeight="1" x14ac:dyDescent="0.15">
      <c r="A12" s="13"/>
      <c r="B12" s="88" t="s">
        <v>16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 t="s">
        <v>110</v>
      </c>
      <c r="S12" s="88"/>
      <c r="T12" s="88"/>
      <c r="U12" s="88"/>
      <c r="V12" s="88"/>
      <c r="W12" s="88"/>
      <c r="X12" s="88"/>
      <c r="Y12" s="88"/>
      <c r="Z12" s="88"/>
      <c r="AA12" s="123">
        <f>AA11/2</f>
        <v>0</v>
      </c>
      <c r="AB12" s="123"/>
      <c r="AC12" s="123"/>
      <c r="AD12" s="123"/>
      <c r="AE12" s="123"/>
      <c r="AF12" s="123"/>
      <c r="AG12" s="123"/>
      <c r="AL12" s="27" t="s">
        <v>3</v>
      </c>
      <c r="AM12" s="28">
        <v>1.5</v>
      </c>
      <c r="AN12" s="28">
        <v>1</v>
      </c>
      <c r="AO12" s="28">
        <v>0.6</v>
      </c>
      <c r="AQ12" s="22"/>
      <c r="AR12" s="22"/>
      <c r="AS12" s="22"/>
      <c r="AT12" s="22"/>
    </row>
    <row r="13" spans="1:46" ht="14.45" customHeight="1" x14ac:dyDescent="0.15">
      <c r="A13" s="8"/>
      <c r="B13" s="88" t="s">
        <v>17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 t="s">
        <v>34</v>
      </c>
      <c r="S13" s="88"/>
      <c r="T13" s="88"/>
      <c r="U13" s="88"/>
      <c r="V13" s="88"/>
      <c r="W13" s="88"/>
      <c r="X13" s="88"/>
      <c r="Y13" s="88"/>
      <c r="Z13" s="88"/>
      <c r="AA13" s="124"/>
      <c r="AB13" s="124"/>
      <c r="AC13" s="124"/>
      <c r="AD13" s="124"/>
      <c r="AE13" s="124"/>
      <c r="AF13" s="124"/>
      <c r="AG13" s="124"/>
      <c r="AL13" s="27" t="s">
        <v>4</v>
      </c>
      <c r="AM13" s="28">
        <v>1</v>
      </c>
      <c r="AN13" s="28">
        <v>0.6</v>
      </c>
      <c r="AO13" s="28">
        <v>0.4</v>
      </c>
      <c r="AQ13" s="22"/>
      <c r="AR13" s="22"/>
      <c r="AS13" s="22"/>
      <c r="AT13" s="22"/>
    </row>
    <row r="14" spans="1:46" ht="14.45" customHeight="1" x14ac:dyDescent="0.15">
      <c r="A14" s="8"/>
      <c r="AL14" s="4"/>
      <c r="AM14" s="4"/>
      <c r="AN14" s="4"/>
      <c r="AO14" s="4"/>
      <c r="AQ14" s="22"/>
      <c r="AR14" s="22"/>
      <c r="AS14" s="22"/>
      <c r="AT14" s="22"/>
    </row>
    <row r="15" spans="1:46" ht="14.45" customHeight="1" x14ac:dyDescent="0.15">
      <c r="A15" s="8"/>
      <c r="B15" s="94" t="s">
        <v>112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6"/>
      <c r="AL15" s="9" t="s">
        <v>0</v>
      </c>
      <c r="AM15" s="25" t="s">
        <v>1</v>
      </c>
      <c r="AN15" s="7"/>
      <c r="AO15" s="26"/>
      <c r="AQ15" s="22"/>
      <c r="AR15" s="22"/>
      <c r="AS15" s="22"/>
      <c r="AT15" s="22"/>
    </row>
    <row r="16" spans="1:46" ht="14.45" customHeight="1" x14ac:dyDescent="0.15">
      <c r="B16" s="129" t="s">
        <v>24</v>
      </c>
      <c r="C16" s="129"/>
      <c r="D16" s="129"/>
      <c r="E16" s="129"/>
      <c r="F16" s="129"/>
      <c r="G16" s="129"/>
      <c r="H16" s="129"/>
      <c r="I16" s="129"/>
      <c r="J16" s="129"/>
      <c r="K16" s="129" t="s">
        <v>25</v>
      </c>
      <c r="L16" s="129"/>
      <c r="M16" s="129"/>
      <c r="N16" s="129"/>
      <c r="O16" s="129"/>
      <c r="P16" s="129"/>
      <c r="Q16" s="129"/>
      <c r="R16" s="94" t="s">
        <v>24</v>
      </c>
      <c r="S16" s="95"/>
      <c r="T16" s="95"/>
      <c r="U16" s="95"/>
      <c r="V16" s="95"/>
      <c r="W16" s="95"/>
      <c r="X16" s="95"/>
      <c r="Y16" s="95"/>
      <c r="Z16" s="96"/>
      <c r="AA16" s="94" t="s">
        <v>25</v>
      </c>
      <c r="AB16" s="95"/>
      <c r="AC16" s="95"/>
      <c r="AD16" s="95"/>
      <c r="AE16" s="95"/>
      <c r="AF16" s="95"/>
      <c r="AG16" s="96"/>
      <c r="AL16" s="9"/>
      <c r="AM16" s="9" t="s">
        <v>62</v>
      </c>
      <c r="AN16" s="9" t="s">
        <v>63</v>
      </c>
      <c r="AO16" s="9" t="s">
        <v>64</v>
      </c>
      <c r="AQ16" s="22"/>
      <c r="AR16" s="22"/>
      <c r="AS16" s="22"/>
    </row>
    <row r="17" spans="2:46" ht="14.45" customHeight="1" x14ac:dyDescent="0.15">
      <c r="B17" s="125" t="s">
        <v>26</v>
      </c>
      <c r="C17" s="125"/>
      <c r="D17" s="125"/>
      <c r="E17" s="125"/>
      <c r="F17" s="125"/>
      <c r="G17" s="125"/>
      <c r="H17" s="125"/>
      <c r="I17" s="125"/>
      <c r="J17" s="125"/>
      <c r="K17" s="127" t="str">
        <f>AL2</f>
        <v>短形断面</v>
      </c>
      <c r="L17" s="127"/>
      <c r="M17" s="127"/>
      <c r="N17" s="127"/>
      <c r="O17" s="127"/>
      <c r="P17" s="51"/>
      <c r="Q17" s="51"/>
      <c r="R17" s="125" t="s">
        <v>36</v>
      </c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51" t="s">
        <v>38</v>
      </c>
      <c r="AG17" s="51"/>
      <c r="AL17" s="27" t="s">
        <v>2</v>
      </c>
      <c r="AM17" s="28">
        <v>2</v>
      </c>
      <c r="AN17" s="28">
        <v>1.5</v>
      </c>
      <c r="AO17" s="28">
        <v>1</v>
      </c>
    </row>
    <row r="18" spans="2:46" ht="14.45" customHeight="1" x14ac:dyDescent="0.15">
      <c r="B18" s="125" t="s">
        <v>18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51"/>
      <c r="Q18" s="51"/>
      <c r="R18" s="125" t="s">
        <v>49</v>
      </c>
      <c r="S18" s="125"/>
      <c r="T18" s="125"/>
      <c r="U18" s="125"/>
      <c r="V18" s="125"/>
      <c r="W18" s="125"/>
      <c r="X18" s="125"/>
      <c r="Y18" s="125"/>
      <c r="Z18" s="125"/>
      <c r="AA18" s="131">
        <f>PI()/4*AA17^2</f>
        <v>0</v>
      </c>
      <c r="AB18" s="131"/>
      <c r="AC18" s="131"/>
      <c r="AD18" s="131"/>
      <c r="AE18" s="131"/>
      <c r="AF18" s="51" t="s">
        <v>50</v>
      </c>
      <c r="AG18" s="51"/>
      <c r="AL18" s="27" t="s">
        <v>3</v>
      </c>
      <c r="AM18" s="28">
        <v>1.5</v>
      </c>
      <c r="AN18" s="28">
        <v>1</v>
      </c>
      <c r="AO18" s="28">
        <v>0.6</v>
      </c>
    </row>
    <row r="19" spans="2:46" ht="14.45" customHeight="1" x14ac:dyDescent="0.15">
      <c r="B19" s="125" t="s">
        <v>19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51"/>
      <c r="Q19" s="51"/>
      <c r="R19" s="125" t="s">
        <v>116</v>
      </c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51" t="s">
        <v>40</v>
      </c>
      <c r="AG19" s="51"/>
      <c r="AL19" s="27" t="s">
        <v>4</v>
      </c>
      <c r="AM19" s="28">
        <f>IF($K$11="水槽",AM13*1.5,AM13)</f>
        <v>1</v>
      </c>
      <c r="AN19" s="28">
        <f>IF($K$11="水槽",ROUNDUP(AN13*1.5,0),AN13)</f>
        <v>0.6</v>
      </c>
      <c r="AO19" s="28">
        <f>IF($K$11="水槽",AO13*1.5,AO13)</f>
        <v>0.4</v>
      </c>
    </row>
    <row r="20" spans="2:46" ht="14.45" customHeight="1" x14ac:dyDescent="0.15">
      <c r="B20" s="125" t="s">
        <v>165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51" t="s">
        <v>37</v>
      </c>
      <c r="Q20" s="51"/>
      <c r="R20" s="125" t="s">
        <v>117</v>
      </c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51" t="s">
        <v>40</v>
      </c>
      <c r="AG20" s="51"/>
      <c r="AL20" s="19"/>
    </row>
    <row r="21" spans="2:46" ht="14.45" customHeight="1" x14ac:dyDescent="0.15">
      <c r="B21" s="115" t="s">
        <v>47</v>
      </c>
      <c r="C21" s="116"/>
      <c r="D21" s="116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7"/>
      <c r="P21" s="112" t="s">
        <v>38</v>
      </c>
      <c r="Q21" s="114"/>
      <c r="R21" s="125" t="s">
        <v>60</v>
      </c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51" t="s">
        <v>41</v>
      </c>
      <c r="AG21" s="51"/>
      <c r="AL21" s="107" t="s">
        <v>5</v>
      </c>
      <c r="AM21" s="107"/>
      <c r="AN21" s="107"/>
    </row>
    <row r="22" spans="2:46" ht="14.45" customHeight="1" x14ac:dyDescent="0.15">
      <c r="B22" s="115" t="s">
        <v>35</v>
      </c>
      <c r="C22" s="116"/>
      <c r="D22" s="116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7"/>
      <c r="P22" s="112" t="s">
        <v>39</v>
      </c>
      <c r="Q22" s="114"/>
      <c r="R22" s="125" t="s">
        <v>123</v>
      </c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51" t="s">
        <v>28</v>
      </c>
      <c r="AG22" s="51"/>
      <c r="AL22" s="109" t="s">
        <v>6</v>
      </c>
      <c r="AM22" s="9" t="s">
        <v>7</v>
      </c>
      <c r="AN22" s="9" t="s">
        <v>12</v>
      </c>
      <c r="AO22" s="4"/>
      <c r="AP22" s="4"/>
      <c r="AQ22" s="4"/>
      <c r="AR22" s="4"/>
    </row>
    <row r="23" spans="2:46" ht="14.45" customHeight="1" x14ac:dyDescent="0.15">
      <c r="B23" s="115" t="s">
        <v>56</v>
      </c>
      <c r="C23" s="116"/>
      <c r="D23" s="116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7"/>
      <c r="P23" s="112" t="s">
        <v>39</v>
      </c>
      <c r="Q23" s="114"/>
      <c r="R23" s="125" t="s">
        <v>61</v>
      </c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51" t="s">
        <v>40</v>
      </c>
      <c r="AG23" s="51"/>
      <c r="AL23" s="110"/>
      <c r="AM23" s="9" t="s">
        <v>14</v>
      </c>
      <c r="AN23" s="9" t="s">
        <v>8</v>
      </c>
      <c r="AO23" s="4"/>
      <c r="AP23" s="4"/>
      <c r="AQ23" s="4"/>
      <c r="AR23" s="4"/>
      <c r="AT23" s="4"/>
    </row>
    <row r="24" spans="2:46" ht="14.45" customHeight="1" x14ac:dyDescent="0.15">
      <c r="B24" s="115" t="s">
        <v>51</v>
      </c>
      <c r="C24" s="116"/>
      <c r="D24" s="116"/>
      <c r="E24" s="116"/>
      <c r="F24" s="116"/>
      <c r="G24" s="116"/>
      <c r="H24" s="116"/>
      <c r="I24" s="116"/>
      <c r="J24" s="117"/>
      <c r="K24" s="118" t="str">
        <f>IF(K19="","0",IF(K19=AL31,AO31,AO32))</f>
        <v>0</v>
      </c>
      <c r="L24" s="119"/>
      <c r="M24" s="119"/>
      <c r="N24" s="119"/>
      <c r="O24" s="120"/>
      <c r="P24" s="112" t="s">
        <v>127</v>
      </c>
      <c r="Q24" s="114"/>
      <c r="R24" s="125" t="s">
        <v>44</v>
      </c>
      <c r="S24" s="125"/>
      <c r="T24" s="125"/>
      <c r="U24" s="125"/>
      <c r="V24" s="125"/>
      <c r="W24" s="125"/>
      <c r="X24" s="125"/>
      <c r="Y24" s="125"/>
      <c r="Z24" s="125"/>
      <c r="AA24" s="127">
        <v>1.2</v>
      </c>
      <c r="AB24" s="127"/>
      <c r="AC24" s="127"/>
      <c r="AD24" s="127"/>
      <c r="AE24" s="127"/>
      <c r="AF24" s="51" t="s">
        <v>42</v>
      </c>
      <c r="AG24" s="51"/>
      <c r="AL24" s="110"/>
      <c r="AM24" s="9" t="s">
        <v>13</v>
      </c>
      <c r="AN24" s="9" t="s">
        <v>9</v>
      </c>
      <c r="AO24" s="4"/>
      <c r="AP24" s="4"/>
      <c r="AQ24" s="4"/>
      <c r="AR24" s="4"/>
      <c r="AS24" s="4"/>
      <c r="AT24" s="4"/>
    </row>
    <row r="25" spans="2:46" ht="14.45" customHeight="1" x14ac:dyDescent="0.15">
      <c r="B25" s="115" t="s">
        <v>52</v>
      </c>
      <c r="C25" s="116"/>
      <c r="D25" s="116"/>
      <c r="E25" s="116"/>
      <c r="F25" s="116"/>
      <c r="G25" s="116"/>
      <c r="H25" s="116"/>
      <c r="I25" s="116"/>
      <c r="J25" s="117"/>
      <c r="K25" s="118" t="str">
        <f>IF(K19="","0",IF(K19=AL31,AP31,AP32))</f>
        <v>0</v>
      </c>
      <c r="L25" s="119"/>
      <c r="M25" s="119"/>
      <c r="N25" s="119"/>
      <c r="O25" s="120"/>
      <c r="P25" s="112" t="s">
        <v>127</v>
      </c>
      <c r="Q25" s="114"/>
      <c r="R25" s="125" t="s">
        <v>45</v>
      </c>
      <c r="S25" s="125"/>
      <c r="T25" s="125"/>
      <c r="U25" s="125"/>
      <c r="V25" s="125"/>
      <c r="W25" s="125"/>
      <c r="X25" s="125"/>
      <c r="Y25" s="125"/>
      <c r="Z25" s="125"/>
      <c r="AA25" s="127">
        <v>1.8</v>
      </c>
      <c r="AB25" s="127"/>
      <c r="AC25" s="127"/>
      <c r="AD25" s="127"/>
      <c r="AE25" s="127"/>
      <c r="AF25" s="51" t="s">
        <v>43</v>
      </c>
      <c r="AG25" s="51"/>
      <c r="AH25" s="17"/>
      <c r="AL25" s="111"/>
      <c r="AM25" s="9" t="s">
        <v>11</v>
      </c>
      <c r="AN25" s="9" t="s">
        <v>10</v>
      </c>
      <c r="AO25" s="4"/>
      <c r="AP25" s="4"/>
      <c r="AQ25" s="4"/>
      <c r="AR25" s="4"/>
      <c r="AS25" s="4"/>
      <c r="AT25" s="20"/>
    </row>
    <row r="26" spans="2:46" ht="14.45" customHeight="1" x14ac:dyDescent="0.15">
      <c r="B26" s="115"/>
      <c r="C26" s="116"/>
      <c r="D26" s="116"/>
      <c r="E26" s="116"/>
      <c r="F26" s="116"/>
      <c r="G26" s="116"/>
      <c r="H26" s="116"/>
      <c r="I26" s="116"/>
      <c r="J26" s="117"/>
      <c r="K26" s="118"/>
      <c r="L26" s="119"/>
      <c r="M26" s="119"/>
      <c r="N26" s="119"/>
      <c r="O26" s="120"/>
      <c r="P26" s="112"/>
      <c r="Q26" s="114"/>
      <c r="R26" s="125" t="s">
        <v>46</v>
      </c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51" t="s">
        <v>38</v>
      </c>
      <c r="AG26" s="51"/>
      <c r="AL26" s="112" t="s">
        <v>68</v>
      </c>
      <c r="AM26" s="113"/>
      <c r="AN26" s="114"/>
      <c r="AO26" s="20"/>
      <c r="AP26" s="20"/>
      <c r="AQ26" s="20"/>
      <c r="AR26" s="20"/>
      <c r="AS26" s="20"/>
      <c r="AT26" s="4"/>
    </row>
    <row r="27" spans="2:46" ht="14.45" customHeight="1" x14ac:dyDescent="0.15">
      <c r="AL27" s="4" t="s">
        <v>54</v>
      </c>
      <c r="AO27" s="4"/>
      <c r="AP27" s="4"/>
      <c r="AQ27" s="4"/>
      <c r="AR27" s="4"/>
      <c r="AS27" s="4"/>
    </row>
    <row r="28" spans="2:46" ht="14.45" customHeight="1" x14ac:dyDescent="0.15">
      <c r="AT28" s="4"/>
    </row>
    <row r="29" spans="2:46" ht="14.45" customHeight="1" x14ac:dyDescent="0.15">
      <c r="AL29" s="30" t="s">
        <v>32</v>
      </c>
      <c r="AM29" s="33" t="s">
        <v>22</v>
      </c>
      <c r="AN29" s="32"/>
      <c r="AO29" s="34" t="s">
        <v>23</v>
      </c>
      <c r="AP29" s="32"/>
      <c r="AQ29" s="4"/>
      <c r="AR29" s="4"/>
      <c r="AS29" s="4"/>
      <c r="AT29" s="4"/>
    </row>
    <row r="30" spans="2:46" ht="14.45" customHeight="1" x14ac:dyDescent="0.15">
      <c r="AL30" s="30"/>
      <c r="AM30" s="30" t="s">
        <v>20</v>
      </c>
      <c r="AN30" s="30" t="s">
        <v>21</v>
      </c>
      <c r="AO30" s="30" t="s">
        <v>20</v>
      </c>
      <c r="AP30" s="30" t="s">
        <v>21</v>
      </c>
      <c r="AQ30" s="4"/>
      <c r="AR30" s="4"/>
      <c r="AS30" s="4"/>
      <c r="AT30" s="29"/>
    </row>
    <row r="31" spans="2:46" ht="14.45" customHeight="1" x14ac:dyDescent="0.15">
      <c r="AL31" s="31" t="s">
        <v>137</v>
      </c>
      <c r="AM31" s="30">
        <v>11.7</v>
      </c>
      <c r="AN31" s="30">
        <v>6.78</v>
      </c>
      <c r="AO31" s="30">
        <v>17.600000000000001</v>
      </c>
      <c r="AP31" s="30">
        <v>10.1</v>
      </c>
      <c r="AQ31" s="29"/>
      <c r="AR31" s="4"/>
      <c r="AS31" s="29"/>
      <c r="AT31" s="29"/>
    </row>
    <row r="32" spans="2:46" ht="14.45" customHeight="1" x14ac:dyDescent="0.15">
      <c r="AL32" s="31" t="s">
        <v>138</v>
      </c>
      <c r="AM32" s="30">
        <v>10.5</v>
      </c>
      <c r="AN32" s="30">
        <v>6.08</v>
      </c>
      <c r="AO32" s="30">
        <v>15.8</v>
      </c>
      <c r="AP32" s="30">
        <v>9.1199999999999992</v>
      </c>
      <c r="AQ32" s="29"/>
      <c r="AR32" s="4"/>
      <c r="AS32" s="29"/>
      <c r="AT32" s="4"/>
    </row>
    <row r="33" spans="1:45" ht="14.45" customHeight="1" x14ac:dyDescent="0.15">
      <c r="AL33" s="104" t="s">
        <v>69</v>
      </c>
      <c r="AM33" s="104"/>
      <c r="AN33" s="104"/>
      <c r="AO33" s="104"/>
      <c r="AP33" s="104"/>
      <c r="AQ33" s="4"/>
      <c r="AR33" s="4"/>
      <c r="AS33" s="4"/>
    </row>
    <row r="36" spans="1:45" ht="14.45" customHeight="1" x14ac:dyDescent="0.15">
      <c r="B36" s="91" t="s">
        <v>113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3"/>
    </row>
    <row r="37" spans="1:45" ht="14.45" customHeight="1" x14ac:dyDescent="0.15">
      <c r="B37" s="89" t="s">
        <v>118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130">
        <f>AA11*K20</f>
        <v>0</v>
      </c>
      <c r="AB37" s="130"/>
      <c r="AC37" s="130"/>
      <c r="AD37" s="56" t="s">
        <v>129</v>
      </c>
      <c r="AE37" s="56"/>
      <c r="AF37" s="56"/>
      <c r="AG37" s="56"/>
      <c r="AH37" s="5"/>
    </row>
    <row r="38" spans="1:45" ht="14.45" customHeight="1" x14ac:dyDescent="0.15">
      <c r="B38" s="89" t="s">
        <v>114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130">
        <f>AA12*K20</f>
        <v>0</v>
      </c>
      <c r="AB38" s="130"/>
      <c r="AC38" s="130"/>
      <c r="AD38" s="56" t="s">
        <v>129</v>
      </c>
      <c r="AE38" s="56"/>
      <c r="AF38" s="56"/>
      <c r="AG38" s="56"/>
      <c r="AK38" s="18"/>
    </row>
    <row r="39" spans="1:45" ht="14.45" customHeight="1" x14ac:dyDescent="0.15">
      <c r="B39" s="89" t="s">
        <v>115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28" t="str">
        <f>IFERROR((AA37*K21-(K20-AA38)*AA20)/(AA19*K23),"0")</f>
        <v>0</v>
      </c>
      <c r="AB39" s="128"/>
      <c r="AC39" s="128"/>
      <c r="AD39" s="68" t="s">
        <v>157</v>
      </c>
      <c r="AE39" s="68"/>
      <c r="AF39" s="68"/>
      <c r="AG39" s="68"/>
      <c r="AK39" s="18"/>
    </row>
    <row r="40" spans="1:45" ht="14.45" customHeight="1" x14ac:dyDescent="0.1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26">
        <f>AA39*0.00980665</f>
        <v>0</v>
      </c>
      <c r="AB40" s="126"/>
      <c r="AC40" s="126"/>
      <c r="AD40" s="69" t="s">
        <v>31</v>
      </c>
      <c r="AE40" s="69"/>
      <c r="AF40" s="69"/>
      <c r="AG40" s="69"/>
      <c r="AK40" s="18"/>
    </row>
    <row r="41" spans="1:45" ht="14.45" customHeight="1" x14ac:dyDescent="0.15">
      <c r="A41" s="5"/>
      <c r="B41" s="90" t="str">
        <f>IF(AA39&lt;=0,"→せん断応力τのみを検討する。","→せん断応力τ、引張応力σ、引抜強度Ta全て計算する")</f>
        <v>→せん断応力τ、引張応力σ、引抜強度Ta全て計算する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</row>
    <row r="42" spans="1:45" ht="14.45" customHeight="1" x14ac:dyDescent="0.15">
      <c r="A42" s="5"/>
      <c r="B42" s="89" t="s">
        <v>120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128" t="str">
        <f>IFERROR(AA37/(K22*AA18),"0")</f>
        <v>0</v>
      </c>
      <c r="AB42" s="128"/>
      <c r="AC42" s="128"/>
      <c r="AD42" s="68" t="s">
        <v>130</v>
      </c>
      <c r="AE42" s="68"/>
      <c r="AF42" s="68"/>
      <c r="AG42" s="68"/>
    </row>
    <row r="43" spans="1:45" ht="14.45" customHeight="1" x14ac:dyDescent="0.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126">
        <f>AA42*0.00980665</f>
        <v>0</v>
      </c>
      <c r="AB43" s="126"/>
      <c r="AC43" s="126"/>
      <c r="AD43" s="69" t="s">
        <v>131</v>
      </c>
      <c r="AE43" s="69"/>
      <c r="AF43" s="69"/>
      <c r="AG43" s="69"/>
    </row>
    <row r="44" spans="1:45" ht="14.45" customHeight="1" x14ac:dyDescent="0.15">
      <c r="B44" s="90" t="str">
        <f>IF(AA43&lt;K25, "→τ&lt;fsなのでせん断応力に関しては問題無。","→基礎ボルトの再選定が必要。")</f>
        <v>→τ&lt;fsなのでせん断応力に関しては問題無。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</row>
    <row r="45" spans="1:45" ht="14.45" customHeight="1" x14ac:dyDescent="0.15">
      <c r="B45" s="89" t="s">
        <v>121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128" t="str">
        <f>IFERROR(AA39/AA18,"0")</f>
        <v>0</v>
      </c>
      <c r="AB45" s="128"/>
      <c r="AC45" s="128"/>
      <c r="AD45" s="68" t="s">
        <v>130</v>
      </c>
      <c r="AE45" s="68"/>
      <c r="AF45" s="68"/>
      <c r="AG45" s="68"/>
    </row>
    <row r="46" spans="1:45" ht="14.45" customHeight="1" x14ac:dyDescent="0.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126">
        <f>AA45*0.00980665</f>
        <v>0</v>
      </c>
      <c r="AB46" s="126"/>
      <c r="AC46" s="126"/>
      <c r="AD46" s="69" t="s">
        <v>131</v>
      </c>
      <c r="AE46" s="69"/>
      <c r="AF46" s="69"/>
      <c r="AG46" s="69"/>
    </row>
    <row r="47" spans="1:45" ht="14.45" customHeight="1" x14ac:dyDescent="0.15">
      <c r="B47" s="89" t="s">
        <v>126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130">
        <f>1.4*K24-1.6*AA43</f>
        <v>0</v>
      </c>
      <c r="AB47" s="130"/>
      <c r="AC47" s="130"/>
      <c r="AD47" s="56" t="s">
        <v>128</v>
      </c>
      <c r="AE47" s="56"/>
      <c r="AF47" s="56"/>
      <c r="AG47" s="56"/>
    </row>
    <row r="48" spans="1:45" ht="14.45" customHeight="1" x14ac:dyDescent="0.15">
      <c r="B48" s="90" t="str">
        <f>IF(AA43&lt;4.4,IF(AA46&lt;=K24,"σ≦ftなので問題無","基礎ボルトの再選定が必要"),IF(AA46&lt;=MIN(K24,AA47),"σ≦(ftとftsの最小のもの)なので問題無","基礎ボルトの再選定が必要"))</f>
        <v>σ≦ftなので問題無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1:46" ht="14.45" customHeight="1" x14ac:dyDescent="0.15">
      <c r="C49" s="11"/>
      <c r="Y49" s="24"/>
      <c r="Z49" s="24"/>
      <c r="AA49" s="74"/>
      <c r="AB49" s="74"/>
      <c r="AC49" s="74"/>
      <c r="AD49" s="132"/>
      <c r="AE49" s="132"/>
      <c r="AF49" s="132"/>
      <c r="AG49" s="132"/>
    </row>
    <row r="50" spans="1:46" ht="14.45" customHeight="1" x14ac:dyDescent="0.15">
      <c r="B50" s="129" t="s">
        <v>72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T50" s="5"/>
    </row>
    <row r="51" spans="1:46" ht="14.45" customHeight="1" x14ac:dyDescent="0.15">
      <c r="A51" s="13"/>
      <c r="B51" s="87" t="s">
        <v>122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97">
        <f>9/100*AA25</f>
        <v>0.16200000000000001</v>
      </c>
      <c r="AB51" s="98"/>
      <c r="AC51" s="99"/>
      <c r="AD51" s="103" t="s">
        <v>128</v>
      </c>
      <c r="AE51" s="104"/>
      <c r="AF51" s="104"/>
      <c r="AG51" s="105"/>
      <c r="AT51" s="5"/>
    </row>
    <row r="52" spans="1:46" ht="14.45" customHeight="1" x14ac:dyDescent="0.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100"/>
      <c r="AB52" s="101"/>
      <c r="AC52" s="102"/>
      <c r="AD52" s="106"/>
      <c r="AE52" s="107"/>
      <c r="AF52" s="107"/>
      <c r="AG52" s="108"/>
      <c r="AT52" s="5"/>
    </row>
    <row r="53" spans="1:46" ht="14.45" customHeight="1" x14ac:dyDescent="0.15">
      <c r="A53" s="13"/>
      <c r="B53" s="87" t="s">
        <v>125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130">
        <f>IF(AA51&lt;=0.2,AA51,0.2)</f>
        <v>0.16200000000000001</v>
      </c>
      <c r="AB53" s="130"/>
      <c r="AC53" s="130"/>
      <c r="AD53" s="56" t="s">
        <v>128</v>
      </c>
      <c r="AE53" s="56"/>
      <c r="AF53" s="56"/>
      <c r="AG53" s="56"/>
      <c r="AK53" s="5"/>
      <c r="AT53" s="5"/>
    </row>
    <row r="54" spans="1:46" ht="14.45" customHeight="1" x14ac:dyDescent="0.15">
      <c r="B54" s="87" t="s">
        <v>152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130">
        <f>PI()*AA17*AA21*AA53</f>
        <v>0</v>
      </c>
      <c r="AB54" s="130"/>
      <c r="AC54" s="130"/>
      <c r="AD54" s="56" t="s">
        <v>31</v>
      </c>
      <c r="AE54" s="56"/>
      <c r="AF54" s="56"/>
      <c r="AG54" s="56"/>
      <c r="AK54" s="5"/>
      <c r="AT54" s="5"/>
    </row>
    <row r="55" spans="1:46" ht="14.45" customHeight="1" x14ac:dyDescent="0.15">
      <c r="A55" s="23"/>
      <c r="B55" s="133" t="s">
        <v>70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K55" s="5"/>
      <c r="AT55" s="5"/>
    </row>
    <row r="56" spans="1:46" ht="14.45" customHeight="1" x14ac:dyDescent="0.15">
      <c r="A56" s="5"/>
      <c r="B56" s="87" t="s">
        <v>144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97">
        <f>AA24/80*PI()*AA21*AA22</f>
        <v>0</v>
      </c>
      <c r="AB56" s="98"/>
      <c r="AC56" s="99"/>
      <c r="AD56" s="103" t="s">
        <v>31</v>
      </c>
      <c r="AE56" s="104"/>
      <c r="AF56" s="104"/>
      <c r="AG56" s="105"/>
      <c r="AK56" s="5"/>
      <c r="AT56" s="5"/>
    </row>
    <row r="57" spans="1:46" ht="14.45" customHeight="1" x14ac:dyDescent="0.15">
      <c r="A57" s="5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100"/>
      <c r="AB57" s="101"/>
      <c r="AC57" s="102"/>
      <c r="AD57" s="106"/>
      <c r="AE57" s="107"/>
      <c r="AF57" s="107"/>
      <c r="AG57" s="108"/>
      <c r="AK57" s="5"/>
      <c r="AT57" s="5"/>
    </row>
    <row r="58" spans="1:46" ht="14.45" customHeight="1" x14ac:dyDescent="0.15">
      <c r="A58" s="5"/>
      <c r="B58" s="56" t="s">
        <v>124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130">
        <f>MIN(AA56,AA54)</f>
        <v>0</v>
      </c>
      <c r="AB58" s="130"/>
      <c r="AC58" s="130"/>
      <c r="AD58" s="56" t="s">
        <v>31</v>
      </c>
      <c r="AE58" s="56"/>
      <c r="AF58" s="56"/>
      <c r="AG58" s="56"/>
      <c r="AK58" s="5"/>
    </row>
    <row r="59" spans="1:46" ht="14.45" customHeight="1" x14ac:dyDescent="0.15">
      <c r="B59" s="90" t="str">
        <f>IF(AA58=AA54,IF(AA40&lt;AA54,"Rb&lt;Ta1なので問題無","基礎ボルトの再選定が必要。"),IF(AA40&lt;AA56,"Rb&lt;Ta2なので問題無","基礎ボルトの再選定が必要。"))</f>
        <v>基礎ボルトの再選定が必要。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K59" s="5"/>
    </row>
    <row r="60" spans="1:46" ht="14.45" customHeight="1" x14ac:dyDescent="0.15">
      <c r="AK60" s="5"/>
    </row>
    <row r="61" spans="1:46" ht="14.45" customHeight="1" x14ac:dyDescent="0.15">
      <c r="AK61" s="5"/>
    </row>
    <row r="62" spans="1:46" ht="14.45" customHeight="1" x14ac:dyDescent="0.15">
      <c r="AK62" s="5"/>
    </row>
    <row r="64" spans="1:46" ht="14.45" customHeight="1" x14ac:dyDescent="0.15">
      <c r="A64" s="5"/>
    </row>
    <row r="66" spans="1:36" ht="14.45" customHeight="1" x14ac:dyDescent="0.15">
      <c r="A66" s="16"/>
    </row>
    <row r="67" spans="1:36" ht="14.45" customHeight="1" x14ac:dyDescent="0.15">
      <c r="A67" s="11"/>
    </row>
    <row r="68" spans="1:36" ht="14.45" customHeight="1" x14ac:dyDescent="0.15">
      <c r="A68" s="11"/>
    </row>
    <row r="69" spans="1:36" ht="14.45" customHeight="1" x14ac:dyDescent="0.15">
      <c r="A69" s="11"/>
      <c r="AJ69" s="5"/>
    </row>
    <row r="70" spans="1:36" ht="14.45" customHeight="1" x14ac:dyDescent="0.15">
      <c r="A70" s="11"/>
      <c r="AJ70" s="5"/>
    </row>
    <row r="71" spans="1:36" ht="14.45" customHeight="1" x14ac:dyDescent="0.15">
      <c r="A71" s="11"/>
      <c r="AJ71" s="5"/>
    </row>
    <row r="72" spans="1:36" ht="14.45" customHeight="1" x14ac:dyDescent="0.15">
      <c r="A72" s="11"/>
      <c r="AJ72" s="5"/>
    </row>
    <row r="73" spans="1:36" ht="14.45" customHeight="1" x14ac:dyDescent="0.15">
      <c r="AJ73" s="5"/>
    </row>
    <row r="74" spans="1:36" ht="14.45" customHeight="1" x14ac:dyDescent="0.15">
      <c r="AJ74" s="5"/>
    </row>
    <row r="75" spans="1:36" ht="14.45" customHeight="1" x14ac:dyDescent="0.15">
      <c r="AJ75" s="5"/>
    </row>
    <row r="96" spans="1:1" ht="14.45" customHeight="1" x14ac:dyDescent="0.15">
      <c r="A96" s="11"/>
    </row>
    <row r="97" spans="1:38" ht="14.45" customHeight="1" x14ac:dyDescent="0.15">
      <c r="A97" s="11"/>
    </row>
    <row r="98" spans="1:38" ht="14.45" customHeight="1" x14ac:dyDescent="0.15">
      <c r="A98" s="11"/>
    </row>
    <row r="104" spans="1:38" ht="14.45" customHeight="1" x14ac:dyDescent="0.15">
      <c r="AL104" s="3"/>
    </row>
  </sheetData>
  <mergeCells count="150">
    <mergeCell ref="B59:AG59"/>
    <mergeCell ref="B37:Z37"/>
    <mergeCell ref="B38:Z38"/>
    <mergeCell ref="B39:Z40"/>
    <mergeCell ref="B41:AG41"/>
    <mergeCell ref="AD58:AG58"/>
    <mergeCell ref="AA47:AC47"/>
    <mergeCell ref="AD47:AG47"/>
    <mergeCell ref="AA58:AC58"/>
    <mergeCell ref="AA53:AC53"/>
    <mergeCell ref="AD37:AG37"/>
    <mergeCell ref="AD38:AG38"/>
    <mergeCell ref="AA49:AC49"/>
    <mergeCell ref="B50:AG50"/>
    <mergeCell ref="AD49:AG49"/>
    <mergeCell ref="AA45:AC45"/>
    <mergeCell ref="AD43:AG43"/>
    <mergeCell ref="AD45:AG45"/>
    <mergeCell ref="AD46:AG46"/>
    <mergeCell ref="AA43:AC43"/>
    <mergeCell ref="B47:Z47"/>
    <mergeCell ref="B48:AG48"/>
    <mergeCell ref="B54:Z54"/>
    <mergeCell ref="B55:AG55"/>
    <mergeCell ref="B18:J18"/>
    <mergeCell ref="K18:O18"/>
    <mergeCell ref="AA54:AC54"/>
    <mergeCell ref="AD39:AG39"/>
    <mergeCell ref="AD40:AG40"/>
    <mergeCell ref="AA46:AC46"/>
    <mergeCell ref="AA37:AC37"/>
    <mergeCell ref="AA38:AC38"/>
    <mergeCell ref="AA39:AC39"/>
    <mergeCell ref="P18:Q18"/>
    <mergeCell ref="R18:Z18"/>
    <mergeCell ref="AA18:AE18"/>
    <mergeCell ref="AF18:AG18"/>
    <mergeCell ref="B19:J19"/>
    <mergeCell ref="K19:O19"/>
    <mergeCell ref="P19:Q19"/>
    <mergeCell ref="R19:Z19"/>
    <mergeCell ref="AA19:AE19"/>
    <mergeCell ref="AF19:AG19"/>
    <mergeCell ref="B20:J20"/>
    <mergeCell ref="K20:O20"/>
    <mergeCell ref="P20:Q20"/>
    <mergeCell ref="R21:Z21"/>
    <mergeCell ref="AA21:AE21"/>
    <mergeCell ref="R17:Z17"/>
    <mergeCell ref="AA17:AE17"/>
    <mergeCell ref="B16:J16"/>
    <mergeCell ref="K16:Q16"/>
    <mergeCell ref="R16:Z16"/>
    <mergeCell ref="AA16:AG16"/>
    <mergeCell ref="AF17:AG17"/>
    <mergeCell ref="B17:J17"/>
    <mergeCell ref="K17:O17"/>
    <mergeCell ref="P17:Q17"/>
    <mergeCell ref="AF21:AG21"/>
    <mergeCell ref="R20:Z20"/>
    <mergeCell ref="AA20:AE20"/>
    <mergeCell ref="AF20:AG20"/>
    <mergeCell ref="B21:J21"/>
    <mergeCell ref="R22:Z22"/>
    <mergeCell ref="AA22:AE22"/>
    <mergeCell ref="AF22:AG22"/>
    <mergeCell ref="B22:J22"/>
    <mergeCell ref="K22:O22"/>
    <mergeCell ref="P22:Q22"/>
    <mergeCell ref="AL22:AL25"/>
    <mergeCell ref="AL26:AN26"/>
    <mergeCell ref="AL21:AN21"/>
    <mergeCell ref="AL33:AP33"/>
    <mergeCell ref="B26:J26"/>
    <mergeCell ref="K26:O26"/>
    <mergeCell ref="P26:Q26"/>
    <mergeCell ref="B25:J25"/>
    <mergeCell ref="K25:O25"/>
    <mergeCell ref="P25:Q25"/>
    <mergeCell ref="R26:Z26"/>
    <mergeCell ref="AA26:AE26"/>
    <mergeCell ref="AF26:AG26"/>
    <mergeCell ref="R25:Z25"/>
    <mergeCell ref="AA25:AE25"/>
    <mergeCell ref="AF25:AG25"/>
    <mergeCell ref="B23:J23"/>
    <mergeCell ref="K23:O23"/>
    <mergeCell ref="P23:Q23"/>
    <mergeCell ref="B24:J24"/>
    <mergeCell ref="K21:O21"/>
    <mergeCell ref="P21:Q21"/>
    <mergeCell ref="R23:Z23"/>
    <mergeCell ref="AA23:AE23"/>
    <mergeCell ref="B58:Z58"/>
    <mergeCell ref="AA51:AC52"/>
    <mergeCell ref="AD51:AG52"/>
    <mergeCell ref="AA56:AC57"/>
    <mergeCell ref="AD56:AG57"/>
    <mergeCell ref="AD53:AG53"/>
    <mergeCell ref="AD54:AG54"/>
    <mergeCell ref="Y4:AA6"/>
    <mergeCell ref="AB4:AD6"/>
    <mergeCell ref="AE4:AG6"/>
    <mergeCell ref="K12:Q12"/>
    <mergeCell ref="K13:Q13"/>
    <mergeCell ref="K11:Q11"/>
    <mergeCell ref="B9:J9"/>
    <mergeCell ref="K9:Q9"/>
    <mergeCell ref="R9:Z9"/>
    <mergeCell ref="B10:J10"/>
    <mergeCell ref="B12:J12"/>
    <mergeCell ref="B13:J13"/>
    <mergeCell ref="B11:J11"/>
    <mergeCell ref="AA9:AG9"/>
    <mergeCell ref="AA10:AG10"/>
    <mergeCell ref="AA11:AG11"/>
    <mergeCell ref="AA12:AG12"/>
    <mergeCell ref="B51:Z52"/>
    <mergeCell ref="B53:Z53"/>
    <mergeCell ref="K10:Q10"/>
    <mergeCell ref="B42:Z43"/>
    <mergeCell ref="B44:AG44"/>
    <mergeCell ref="B45:Z46"/>
    <mergeCell ref="B8:AG8"/>
    <mergeCell ref="B15:AG15"/>
    <mergeCell ref="B56:Z57"/>
    <mergeCell ref="AA13:AG13"/>
    <mergeCell ref="R10:Z10"/>
    <mergeCell ref="R11:Z11"/>
    <mergeCell ref="R12:Z12"/>
    <mergeCell ref="R13:Z13"/>
    <mergeCell ref="AA40:AC40"/>
    <mergeCell ref="AD42:AG42"/>
    <mergeCell ref="AA42:AC42"/>
    <mergeCell ref="B36:AG36"/>
    <mergeCell ref="AF23:AG23"/>
    <mergeCell ref="K24:O24"/>
    <mergeCell ref="P24:Q24"/>
    <mergeCell ref="R24:Z24"/>
    <mergeCell ref="AA24:AE24"/>
    <mergeCell ref="AF24:AG24"/>
    <mergeCell ref="B1:AG2"/>
    <mergeCell ref="B4:L4"/>
    <mergeCell ref="B5:L5"/>
    <mergeCell ref="V3:X3"/>
    <mergeCell ref="Y3:AA3"/>
    <mergeCell ref="AB3:AD3"/>
    <mergeCell ref="AE3:AG3"/>
    <mergeCell ref="V4:X6"/>
    <mergeCell ref="B3:L3"/>
  </mergeCells>
  <phoneticPr fontId="2"/>
  <dataValidations count="5">
    <dataValidation type="list" allowBlank="1" showInputMessage="1" showErrorMessage="1" sqref="K11:Q11" xr:uid="{00000000-0002-0000-0100-000000000000}">
      <formula1>$AL$6:$AL$7</formula1>
    </dataValidation>
    <dataValidation type="list" allowBlank="1" showInputMessage="1" showErrorMessage="1" sqref="K13:Q13" xr:uid="{00000000-0002-0000-0100-000001000000}">
      <formula1>$AM$16:$AO$16</formula1>
    </dataValidation>
    <dataValidation type="list" allowBlank="1" showInputMessage="1" showErrorMessage="1" sqref="K10:Q10" xr:uid="{00000000-0002-0000-0100-000002000000}">
      <formula1>$AL$17:$AL$19</formula1>
    </dataValidation>
    <dataValidation type="list" allowBlank="1" showInputMessage="1" showErrorMessage="1" sqref="K19:O19" xr:uid="{00000000-0002-0000-0100-000003000000}">
      <formula1>$AL$31:$AL$32</formula1>
    </dataValidation>
    <dataValidation type="list" allowBlank="1" showInputMessage="1" showErrorMessage="1" sqref="K18:O18" xr:uid="{00000000-0002-0000-0100-000004000000}">
      <formula1>$AL$3:$AL$4</formula1>
    </dataValidation>
  </dataValidations>
  <pageMargins left="0.78740157480314965" right="0.39370078740157483" top="0.39370078740157483" bottom="0.39370078740157483" header="0" footer="0.39370078740157483"/>
  <pageSetup paperSize="9" orientation="portrait" r:id="rId1"/>
  <headerFooter alignWithMargins="0">
    <oddFooter>&amp;C&amp;P/&amp;N</oddFooter>
  </headerFooter>
  <colBreaks count="1" manualBreakCount="1">
    <brk id="35" max="11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82"/>
  <sheetViews>
    <sheetView view="pageBreakPreview" zoomScale="80" zoomScaleNormal="115" zoomScaleSheetLayoutView="80" workbookViewId="0">
      <selection activeCell="B15" sqref="B15:AG16"/>
    </sheetView>
  </sheetViews>
  <sheetFormatPr defaultColWidth="2.625" defaultRowHeight="14.45" customHeight="1" x14ac:dyDescent="0.15"/>
  <cols>
    <col min="1" max="28" width="2.625" style="2" customWidth="1"/>
    <col min="29" max="36" width="2.625" style="4" customWidth="1"/>
    <col min="37" max="37" width="2.5" style="4" customWidth="1"/>
    <col min="38" max="38" width="27.625" style="2" bestFit="1" customWidth="1"/>
    <col min="39" max="39" width="20.5" style="2" bestFit="1" customWidth="1"/>
    <col min="40" max="40" width="22.875" style="2" bestFit="1" customWidth="1"/>
    <col min="41" max="41" width="11.125" style="2" bestFit="1" customWidth="1"/>
    <col min="42" max="42" width="11.25" style="2" bestFit="1" customWidth="1"/>
    <col min="43" max="44" width="2.625" style="2"/>
    <col min="45" max="45" width="8.125" style="2" bestFit="1" customWidth="1"/>
    <col min="46" max="16384" width="2.625" style="2"/>
  </cols>
  <sheetData>
    <row r="1" spans="1:46" ht="14.45" customHeight="1" x14ac:dyDescent="0.15">
      <c r="B1" s="73" t="s">
        <v>132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L1" s="14" t="s">
        <v>53</v>
      </c>
      <c r="AM1" s="6"/>
      <c r="AN1" s="6"/>
      <c r="AO1" s="6"/>
      <c r="AP1" s="6"/>
      <c r="AQ1" s="6"/>
      <c r="AR1" s="6"/>
      <c r="AS1" s="6"/>
      <c r="AT1" s="6"/>
    </row>
    <row r="2" spans="1:46" ht="14.45" customHeight="1" x14ac:dyDescent="0.15">
      <c r="A2" s="1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L2" s="2" t="s">
        <v>55</v>
      </c>
    </row>
    <row r="3" spans="1:46" ht="14.45" customHeight="1" x14ac:dyDescent="0.15">
      <c r="B3" s="74" t="s">
        <v>136</v>
      </c>
      <c r="C3" s="74"/>
      <c r="D3" s="74"/>
      <c r="E3" s="74"/>
      <c r="F3" s="74"/>
      <c r="G3" s="74"/>
      <c r="H3" s="74"/>
      <c r="I3" s="74"/>
      <c r="J3" s="74"/>
      <c r="K3" s="74"/>
      <c r="L3" s="74"/>
      <c r="V3" s="75" t="s">
        <v>139</v>
      </c>
      <c r="W3" s="76"/>
      <c r="X3" s="77"/>
      <c r="Y3" s="75" t="s">
        <v>135</v>
      </c>
      <c r="Z3" s="76"/>
      <c r="AA3" s="76"/>
      <c r="AB3" s="75" t="s">
        <v>135</v>
      </c>
      <c r="AC3" s="76"/>
      <c r="AD3" s="77"/>
      <c r="AE3" s="75" t="s">
        <v>140</v>
      </c>
      <c r="AF3" s="76"/>
      <c r="AG3" s="77"/>
      <c r="AL3" s="2" t="s">
        <v>145</v>
      </c>
    </row>
    <row r="4" spans="1:46" ht="14.45" customHeight="1" x14ac:dyDescent="0.15">
      <c r="B4" s="74" t="s">
        <v>133</v>
      </c>
      <c r="C4" s="74"/>
      <c r="D4" s="74"/>
      <c r="E4" s="74"/>
      <c r="F4" s="74"/>
      <c r="G4" s="74"/>
      <c r="H4" s="74"/>
      <c r="I4" s="74"/>
      <c r="J4" s="74"/>
      <c r="K4" s="74"/>
      <c r="L4" s="74"/>
      <c r="V4" s="78"/>
      <c r="W4" s="79"/>
      <c r="X4" s="80"/>
      <c r="Y4" s="78"/>
      <c r="Z4" s="79"/>
      <c r="AA4" s="80"/>
      <c r="AB4" s="78"/>
      <c r="AC4" s="79"/>
      <c r="AD4" s="80"/>
      <c r="AE4" s="78"/>
      <c r="AF4" s="79"/>
      <c r="AG4" s="80"/>
      <c r="AL4" s="2" t="s">
        <v>146</v>
      </c>
    </row>
    <row r="5" spans="1:46" ht="14.45" customHeight="1" x14ac:dyDescent="0.15">
      <c r="B5" s="74" t="s">
        <v>134</v>
      </c>
      <c r="C5" s="74"/>
      <c r="D5" s="74"/>
      <c r="E5" s="74"/>
      <c r="F5" s="74"/>
      <c r="G5" s="74"/>
      <c r="H5" s="74"/>
      <c r="I5" s="74"/>
      <c r="J5" s="74"/>
      <c r="K5" s="74"/>
      <c r="L5" s="74"/>
      <c r="V5" s="81"/>
      <c r="W5" s="82"/>
      <c r="X5" s="83"/>
      <c r="Y5" s="81"/>
      <c r="Z5" s="82"/>
      <c r="AA5" s="83"/>
      <c r="AB5" s="81"/>
      <c r="AC5" s="82"/>
      <c r="AD5" s="83"/>
      <c r="AE5" s="81"/>
      <c r="AF5" s="82"/>
      <c r="AG5" s="83"/>
      <c r="AT5" s="4"/>
    </row>
    <row r="6" spans="1:46" ht="14.45" customHeight="1" x14ac:dyDescent="0.15">
      <c r="V6" s="84"/>
      <c r="W6" s="85"/>
      <c r="X6" s="86"/>
      <c r="Y6" s="84"/>
      <c r="Z6" s="85"/>
      <c r="AA6" s="86"/>
      <c r="AB6" s="84"/>
      <c r="AC6" s="85"/>
      <c r="AD6" s="86"/>
      <c r="AE6" s="84"/>
      <c r="AF6" s="85"/>
      <c r="AG6" s="86"/>
      <c r="AL6" s="2" t="s">
        <v>107</v>
      </c>
      <c r="AQ6" s="4"/>
      <c r="AR6" s="4"/>
      <c r="AS6" s="4"/>
      <c r="AT6" s="4"/>
    </row>
    <row r="7" spans="1:46" ht="14.45" customHeight="1" x14ac:dyDescent="0.15">
      <c r="AL7" s="2" t="s">
        <v>108</v>
      </c>
      <c r="AQ7" s="4"/>
      <c r="AR7" s="4"/>
      <c r="AS7" s="4"/>
      <c r="AT7" s="22"/>
    </row>
    <row r="8" spans="1:46" ht="14.45" customHeight="1" x14ac:dyDescent="0.15">
      <c r="B8" s="91" t="s">
        <v>111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L8" s="4"/>
      <c r="AQ8" s="22"/>
      <c r="AR8" s="22"/>
      <c r="AS8" s="22"/>
      <c r="AT8" s="22"/>
    </row>
    <row r="9" spans="1:46" ht="14.45" customHeight="1" x14ac:dyDescent="0.15">
      <c r="B9" s="121" t="s">
        <v>24</v>
      </c>
      <c r="C9" s="121"/>
      <c r="D9" s="121"/>
      <c r="E9" s="121"/>
      <c r="F9" s="121"/>
      <c r="G9" s="121"/>
      <c r="H9" s="121"/>
      <c r="I9" s="121"/>
      <c r="J9" s="121"/>
      <c r="K9" s="121" t="s">
        <v>25</v>
      </c>
      <c r="L9" s="121"/>
      <c r="M9" s="121"/>
      <c r="N9" s="121"/>
      <c r="O9" s="121"/>
      <c r="P9" s="121"/>
      <c r="Q9" s="121"/>
      <c r="R9" s="121" t="s">
        <v>24</v>
      </c>
      <c r="S9" s="121"/>
      <c r="T9" s="121"/>
      <c r="U9" s="121"/>
      <c r="V9" s="121"/>
      <c r="W9" s="121"/>
      <c r="X9" s="121"/>
      <c r="Y9" s="121"/>
      <c r="Z9" s="121"/>
      <c r="AA9" s="121" t="s">
        <v>25</v>
      </c>
      <c r="AB9" s="121"/>
      <c r="AC9" s="121"/>
      <c r="AD9" s="121"/>
      <c r="AE9" s="121"/>
      <c r="AF9" s="121"/>
      <c r="AG9" s="121"/>
      <c r="AL9" s="9" t="s">
        <v>0</v>
      </c>
      <c r="AM9" s="25" t="s">
        <v>1</v>
      </c>
      <c r="AN9" s="7"/>
      <c r="AO9" s="26"/>
      <c r="AQ9" s="22"/>
      <c r="AR9" s="22"/>
      <c r="AS9" s="22"/>
      <c r="AT9" s="22"/>
    </row>
    <row r="10" spans="1:46" ht="14.45" customHeight="1" x14ac:dyDescent="0.15">
      <c r="B10" s="88" t="s">
        <v>15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 t="s">
        <v>48</v>
      </c>
      <c r="S10" s="88"/>
      <c r="T10" s="88"/>
      <c r="U10" s="88"/>
      <c r="V10" s="88"/>
      <c r="W10" s="88"/>
      <c r="X10" s="88"/>
      <c r="Y10" s="88"/>
      <c r="Z10" s="88"/>
      <c r="AA10" s="122" t="str">
        <f>IFERROR(VLOOKUP(K10,AL16:AO19,MATCH(K13,AL16:AO16,0),FALSE),"0")</f>
        <v>0</v>
      </c>
      <c r="AB10" s="122"/>
      <c r="AC10" s="122"/>
      <c r="AD10" s="122"/>
      <c r="AE10" s="122"/>
      <c r="AF10" s="122"/>
      <c r="AG10" s="122"/>
      <c r="AL10" s="9"/>
      <c r="AM10" s="9" t="s">
        <v>62</v>
      </c>
      <c r="AN10" s="9" t="s">
        <v>63</v>
      </c>
      <c r="AO10" s="9" t="s">
        <v>64</v>
      </c>
      <c r="AQ10" s="22"/>
      <c r="AR10" s="22"/>
      <c r="AS10" s="22"/>
      <c r="AT10" s="22"/>
    </row>
    <row r="11" spans="1:46" ht="14.45" customHeight="1" x14ac:dyDescent="0.15">
      <c r="B11" s="88" t="s">
        <v>109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 t="s">
        <v>119</v>
      </c>
      <c r="S11" s="88"/>
      <c r="T11" s="88"/>
      <c r="U11" s="88"/>
      <c r="V11" s="88"/>
      <c r="W11" s="88"/>
      <c r="X11" s="88"/>
      <c r="Y11" s="88"/>
      <c r="Z11" s="88"/>
      <c r="AA11" s="123">
        <f>AA13*AA10</f>
        <v>0</v>
      </c>
      <c r="AB11" s="123"/>
      <c r="AC11" s="123"/>
      <c r="AD11" s="123"/>
      <c r="AE11" s="123"/>
      <c r="AF11" s="123"/>
      <c r="AG11" s="123"/>
      <c r="AL11" s="27" t="s">
        <v>2</v>
      </c>
      <c r="AM11" s="28">
        <v>2</v>
      </c>
      <c r="AN11" s="28">
        <v>1.5</v>
      </c>
      <c r="AO11" s="28">
        <v>1</v>
      </c>
      <c r="AQ11" s="22"/>
      <c r="AR11" s="22"/>
      <c r="AS11" s="22"/>
      <c r="AT11" s="22"/>
    </row>
    <row r="12" spans="1:46" ht="14.45" customHeight="1" x14ac:dyDescent="0.15">
      <c r="A12" s="13"/>
      <c r="B12" s="88" t="s">
        <v>16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 t="s">
        <v>110</v>
      </c>
      <c r="S12" s="88"/>
      <c r="T12" s="88"/>
      <c r="U12" s="88"/>
      <c r="V12" s="88"/>
      <c r="W12" s="88"/>
      <c r="X12" s="88"/>
      <c r="Y12" s="88"/>
      <c r="Z12" s="88"/>
      <c r="AA12" s="123">
        <f>AA11/2</f>
        <v>0</v>
      </c>
      <c r="AB12" s="123"/>
      <c r="AC12" s="123"/>
      <c r="AD12" s="123"/>
      <c r="AE12" s="123"/>
      <c r="AF12" s="123"/>
      <c r="AG12" s="123"/>
      <c r="AL12" s="27" t="s">
        <v>3</v>
      </c>
      <c r="AM12" s="28">
        <v>1.5</v>
      </c>
      <c r="AN12" s="28">
        <v>1</v>
      </c>
      <c r="AO12" s="28">
        <v>0.6</v>
      </c>
      <c r="AQ12" s="22"/>
      <c r="AR12" s="22"/>
      <c r="AS12" s="22"/>
      <c r="AT12" s="22"/>
    </row>
    <row r="13" spans="1:46" ht="14.45" customHeight="1" x14ac:dyDescent="0.15">
      <c r="A13" s="8"/>
      <c r="B13" s="88" t="s">
        <v>17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 t="s">
        <v>34</v>
      </c>
      <c r="S13" s="88"/>
      <c r="T13" s="88"/>
      <c r="U13" s="88"/>
      <c r="V13" s="88"/>
      <c r="W13" s="88"/>
      <c r="X13" s="88"/>
      <c r="Y13" s="88"/>
      <c r="Z13" s="88"/>
      <c r="AA13" s="124"/>
      <c r="AB13" s="124"/>
      <c r="AC13" s="124"/>
      <c r="AD13" s="124"/>
      <c r="AE13" s="124"/>
      <c r="AF13" s="124"/>
      <c r="AG13" s="124"/>
      <c r="AL13" s="27" t="s">
        <v>4</v>
      </c>
      <c r="AM13" s="28">
        <v>1</v>
      </c>
      <c r="AN13" s="28">
        <v>0.6</v>
      </c>
      <c r="AO13" s="28">
        <v>0.4</v>
      </c>
      <c r="AQ13" s="22"/>
      <c r="AR13" s="22"/>
      <c r="AS13" s="22"/>
      <c r="AT13" s="22"/>
    </row>
    <row r="14" spans="1:46" ht="14.45" customHeight="1" x14ac:dyDescent="0.15">
      <c r="A14" s="8"/>
      <c r="AL14" s="4"/>
      <c r="AM14" s="4"/>
      <c r="AN14" s="4"/>
      <c r="AO14" s="4"/>
      <c r="AQ14" s="22"/>
      <c r="AR14" s="22"/>
      <c r="AS14" s="22"/>
      <c r="AT14" s="22"/>
    </row>
    <row r="15" spans="1:46" ht="14.45" customHeight="1" x14ac:dyDescent="0.15">
      <c r="A15" s="8"/>
      <c r="B15" s="94" t="s">
        <v>112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6"/>
      <c r="AL15" s="9" t="s">
        <v>0</v>
      </c>
      <c r="AM15" s="25" t="s">
        <v>1</v>
      </c>
      <c r="AN15" s="7"/>
      <c r="AO15" s="26"/>
      <c r="AQ15" s="22"/>
      <c r="AR15" s="22"/>
      <c r="AS15" s="22"/>
      <c r="AT15" s="22"/>
    </row>
    <row r="16" spans="1:46" ht="14.45" customHeight="1" x14ac:dyDescent="0.15">
      <c r="B16" s="129" t="s">
        <v>24</v>
      </c>
      <c r="C16" s="129"/>
      <c r="D16" s="129"/>
      <c r="E16" s="129"/>
      <c r="F16" s="129"/>
      <c r="G16" s="129"/>
      <c r="H16" s="129"/>
      <c r="I16" s="129"/>
      <c r="J16" s="129"/>
      <c r="K16" s="129" t="s">
        <v>25</v>
      </c>
      <c r="L16" s="129"/>
      <c r="M16" s="129"/>
      <c r="N16" s="129"/>
      <c r="O16" s="129"/>
      <c r="P16" s="129"/>
      <c r="Q16" s="129"/>
      <c r="R16" s="94" t="s">
        <v>24</v>
      </c>
      <c r="S16" s="95"/>
      <c r="T16" s="95"/>
      <c r="U16" s="95"/>
      <c r="V16" s="95"/>
      <c r="W16" s="95"/>
      <c r="X16" s="95"/>
      <c r="Y16" s="95"/>
      <c r="Z16" s="96"/>
      <c r="AA16" s="94" t="s">
        <v>25</v>
      </c>
      <c r="AB16" s="95"/>
      <c r="AC16" s="95"/>
      <c r="AD16" s="95"/>
      <c r="AE16" s="95"/>
      <c r="AF16" s="95"/>
      <c r="AG16" s="96"/>
      <c r="AL16" s="9"/>
      <c r="AM16" s="9" t="s">
        <v>62</v>
      </c>
      <c r="AN16" s="9" t="s">
        <v>63</v>
      </c>
      <c r="AO16" s="9" t="s">
        <v>64</v>
      </c>
      <c r="AQ16" s="22"/>
      <c r="AR16" s="22"/>
      <c r="AS16" s="22"/>
    </row>
    <row r="17" spans="2:46" ht="14.45" customHeight="1" x14ac:dyDescent="0.15">
      <c r="B17" s="125" t="s">
        <v>26</v>
      </c>
      <c r="C17" s="125"/>
      <c r="D17" s="125"/>
      <c r="E17" s="125"/>
      <c r="F17" s="125"/>
      <c r="G17" s="125"/>
      <c r="H17" s="125"/>
      <c r="I17" s="125"/>
      <c r="J17" s="125"/>
      <c r="K17" s="127" t="str">
        <f>AL2</f>
        <v>短形断面</v>
      </c>
      <c r="L17" s="127"/>
      <c r="M17" s="127"/>
      <c r="N17" s="127"/>
      <c r="O17" s="127"/>
      <c r="P17" s="51"/>
      <c r="Q17" s="51"/>
      <c r="R17" s="125" t="s">
        <v>36</v>
      </c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51" t="s">
        <v>28</v>
      </c>
      <c r="AG17" s="51"/>
      <c r="AL17" s="27" t="s">
        <v>2</v>
      </c>
      <c r="AM17" s="28">
        <v>2</v>
      </c>
      <c r="AN17" s="28">
        <v>1.5</v>
      </c>
      <c r="AO17" s="28">
        <v>1</v>
      </c>
    </row>
    <row r="18" spans="2:46" ht="14.45" customHeight="1" x14ac:dyDescent="0.15">
      <c r="B18" s="125" t="s">
        <v>18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51"/>
      <c r="Q18" s="51"/>
      <c r="R18" s="125" t="s">
        <v>49</v>
      </c>
      <c r="S18" s="125"/>
      <c r="T18" s="125"/>
      <c r="U18" s="125"/>
      <c r="V18" s="125"/>
      <c r="W18" s="125"/>
      <c r="X18" s="125"/>
      <c r="Y18" s="125"/>
      <c r="Z18" s="125"/>
      <c r="AA18" s="131">
        <f>PI()/4*AA17^2</f>
        <v>0</v>
      </c>
      <c r="AB18" s="131"/>
      <c r="AC18" s="131"/>
      <c r="AD18" s="131"/>
      <c r="AE18" s="131"/>
      <c r="AF18" s="51" t="s">
        <v>50</v>
      </c>
      <c r="AG18" s="51"/>
      <c r="AL18" s="27" t="s">
        <v>3</v>
      </c>
      <c r="AM18" s="28">
        <v>1.5</v>
      </c>
      <c r="AN18" s="28">
        <v>1</v>
      </c>
      <c r="AO18" s="28">
        <v>0.6</v>
      </c>
    </row>
    <row r="19" spans="2:46" ht="14.45" customHeight="1" x14ac:dyDescent="0.15">
      <c r="B19" s="125" t="s">
        <v>19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51"/>
      <c r="Q19" s="51"/>
      <c r="R19" s="125" t="s">
        <v>116</v>
      </c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51" t="s">
        <v>28</v>
      </c>
      <c r="AG19" s="51"/>
      <c r="AL19" s="27" t="s">
        <v>4</v>
      </c>
      <c r="AM19" s="28">
        <f>IF($K$11="水槽",AM13*1.5,AM13)</f>
        <v>1</v>
      </c>
      <c r="AN19" s="28">
        <f>IF($K$11="水槽",ROUNDUP(AN13*1.5,0),AN13)</f>
        <v>0.6</v>
      </c>
      <c r="AO19" s="28">
        <f>IF($K$11="水槽",AO13*1.5,AO13)</f>
        <v>0.4</v>
      </c>
    </row>
    <row r="20" spans="2:46" ht="14.45" customHeight="1" x14ac:dyDescent="0.15">
      <c r="B20" s="125" t="s">
        <v>165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51" t="s">
        <v>37</v>
      </c>
      <c r="Q20" s="51"/>
      <c r="R20" s="125" t="s">
        <v>117</v>
      </c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51" t="s">
        <v>28</v>
      </c>
      <c r="AG20" s="51"/>
      <c r="AL20" s="19"/>
    </row>
    <row r="21" spans="2:46" ht="14.45" customHeight="1" x14ac:dyDescent="0.15">
      <c r="B21" s="115" t="s">
        <v>47</v>
      </c>
      <c r="C21" s="116"/>
      <c r="D21" s="116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7"/>
      <c r="P21" s="112" t="s">
        <v>28</v>
      </c>
      <c r="Q21" s="114"/>
      <c r="R21" s="125" t="s">
        <v>60</v>
      </c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51" t="s">
        <v>28</v>
      </c>
      <c r="AG21" s="51"/>
      <c r="AL21" s="107" t="s">
        <v>5</v>
      </c>
      <c r="AM21" s="107"/>
      <c r="AN21" s="107"/>
    </row>
    <row r="22" spans="2:46" ht="14.45" customHeight="1" x14ac:dyDescent="0.15">
      <c r="B22" s="115" t="s">
        <v>35</v>
      </c>
      <c r="C22" s="116"/>
      <c r="D22" s="116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7"/>
      <c r="P22" s="112" t="s">
        <v>39</v>
      </c>
      <c r="Q22" s="114"/>
      <c r="R22" s="125" t="s">
        <v>123</v>
      </c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51" t="s">
        <v>28</v>
      </c>
      <c r="AG22" s="51"/>
      <c r="AL22" s="109" t="s">
        <v>6</v>
      </c>
      <c r="AM22" s="9" t="s">
        <v>7</v>
      </c>
      <c r="AN22" s="9" t="s">
        <v>12</v>
      </c>
      <c r="AO22" s="4"/>
      <c r="AP22" s="4"/>
      <c r="AQ22" s="4"/>
      <c r="AR22" s="4"/>
    </row>
    <row r="23" spans="2:46" ht="14.45" customHeight="1" x14ac:dyDescent="0.15">
      <c r="B23" s="115" t="s">
        <v>56</v>
      </c>
      <c r="C23" s="116"/>
      <c r="D23" s="116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7"/>
      <c r="P23" s="112" t="s">
        <v>39</v>
      </c>
      <c r="Q23" s="114"/>
      <c r="R23" s="125" t="s">
        <v>61</v>
      </c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51" t="s">
        <v>28</v>
      </c>
      <c r="AG23" s="51"/>
      <c r="AL23" s="110"/>
      <c r="AM23" s="9" t="s">
        <v>14</v>
      </c>
      <c r="AN23" s="9" t="s">
        <v>8</v>
      </c>
      <c r="AO23" s="4"/>
      <c r="AP23" s="4"/>
      <c r="AQ23" s="4"/>
      <c r="AR23" s="4"/>
      <c r="AT23" s="4"/>
    </row>
    <row r="24" spans="2:46" ht="14.45" customHeight="1" x14ac:dyDescent="0.15">
      <c r="B24" s="115" t="s">
        <v>51</v>
      </c>
      <c r="C24" s="116"/>
      <c r="D24" s="116"/>
      <c r="E24" s="116"/>
      <c r="F24" s="116"/>
      <c r="G24" s="116"/>
      <c r="H24" s="116"/>
      <c r="I24" s="116"/>
      <c r="J24" s="117"/>
      <c r="K24" s="118" t="str">
        <f>IF(K19="","0",IF(K19=AL31,AO31,AO32))</f>
        <v>0</v>
      </c>
      <c r="L24" s="119"/>
      <c r="M24" s="119"/>
      <c r="N24" s="119"/>
      <c r="O24" s="120"/>
      <c r="P24" s="112" t="s">
        <v>42</v>
      </c>
      <c r="Q24" s="114"/>
      <c r="R24" s="125" t="s">
        <v>44</v>
      </c>
      <c r="S24" s="125"/>
      <c r="T24" s="125"/>
      <c r="U24" s="125"/>
      <c r="V24" s="125"/>
      <c r="W24" s="125"/>
      <c r="X24" s="125"/>
      <c r="Y24" s="125"/>
      <c r="Z24" s="125"/>
      <c r="AA24" s="127">
        <v>1.2</v>
      </c>
      <c r="AB24" s="127"/>
      <c r="AC24" s="127"/>
      <c r="AD24" s="127"/>
      <c r="AE24" s="127"/>
      <c r="AF24" s="51" t="s">
        <v>42</v>
      </c>
      <c r="AG24" s="51"/>
      <c r="AL24" s="110"/>
      <c r="AM24" s="9" t="s">
        <v>13</v>
      </c>
      <c r="AN24" s="9" t="s">
        <v>9</v>
      </c>
      <c r="AO24" s="4"/>
      <c r="AP24" s="4"/>
      <c r="AQ24" s="4"/>
      <c r="AR24" s="4"/>
      <c r="AS24" s="4"/>
      <c r="AT24" s="4"/>
    </row>
    <row r="25" spans="2:46" ht="14.45" customHeight="1" x14ac:dyDescent="0.15">
      <c r="B25" s="115" t="s">
        <v>52</v>
      </c>
      <c r="C25" s="116"/>
      <c r="D25" s="116"/>
      <c r="E25" s="116"/>
      <c r="F25" s="116"/>
      <c r="G25" s="116"/>
      <c r="H25" s="116"/>
      <c r="I25" s="116"/>
      <c r="J25" s="117"/>
      <c r="K25" s="118" t="str">
        <f>IF(K19="","0",IF(K19=AL31,AP31,AP32))</f>
        <v>0</v>
      </c>
      <c r="L25" s="119"/>
      <c r="M25" s="119"/>
      <c r="N25" s="119"/>
      <c r="O25" s="120"/>
      <c r="P25" s="112" t="s">
        <v>42</v>
      </c>
      <c r="Q25" s="114"/>
      <c r="R25" s="125" t="s">
        <v>45</v>
      </c>
      <c r="S25" s="125"/>
      <c r="T25" s="125"/>
      <c r="U25" s="125"/>
      <c r="V25" s="125"/>
      <c r="W25" s="125"/>
      <c r="X25" s="125"/>
      <c r="Y25" s="125"/>
      <c r="Z25" s="125"/>
      <c r="AA25" s="127">
        <v>1.8</v>
      </c>
      <c r="AB25" s="127"/>
      <c r="AC25" s="127"/>
      <c r="AD25" s="127"/>
      <c r="AE25" s="127"/>
      <c r="AF25" s="51" t="s">
        <v>42</v>
      </c>
      <c r="AG25" s="51"/>
      <c r="AH25" s="17"/>
      <c r="AL25" s="111"/>
      <c r="AM25" s="9" t="s">
        <v>11</v>
      </c>
      <c r="AN25" s="9" t="s">
        <v>10</v>
      </c>
      <c r="AO25" s="4"/>
      <c r="AP25" s="4"/>
      <c r="AQ25" s="4"/>
      <c r="AR25" s="4"/>
      <c r="AS25" s="4"/>
      <c r="AT25" s="20"/>
    </row>
    <row r="26" spans="2:46" ht="14.45" customHeight="1" x14ac:dyDescent="0.15">
      <c r="B26" s="115"/>
      <c r="C26" s="116"/>
      <c r="D26" s="116"/>
      <c r="E26" s="116"/>
      <c r="F26" s="116"/>
      <c r="G26" s="116"/>
      <c r="H26" s="116"/>
      <c r="I26" s="116"/>
      <c r="J26" s="117"/>
      <c r="K26" s="118"/>
      <c r="L26" s="119"/>
      <c r="M26" s="119"/>
      <c r="N26" s="119"/>
      <c r="O26" s="120"/>
      <c r="P26" s="112"/>
      <c r="Q26" s="114"/>
      <c r="R26" s="125" t="s">
        <v>46</v>
      </c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51" t="s">
        <v>28</v>
      </c>
      <c r="AG26" s="51"/>
      <c r="AL26" s="112" t="s">
        <v>68</v>
      </c>
      <c r="AM26" s="113"/>
      <c r="AN26" s="114"/>
      <c r="AO26" s="20"/>
      <c r="AP26" s="20"/>
      <c r="AQ26" s="20"/>
      <c r="AR26" s="20"/>
      <c r="AS26" s="20"/>
      <c r="AT26" s="4"/>
    </row>
    <row r="27" spans="2:46" ht="14.45" customHeight="1" x14ac:dyDescent="0.15">
      <c r="AL27" s="4" t="s">
        <v>54</v>
      </c>
      <c r="AO27" s="4"/>
      <c r="AP27" s="4"/>
      <c r="AQ27" s="4"/>
      <c r="AR27" s="4"/>
      <c r="AS27" s="4"/>
    </row>
    <row r="28" spans="2:46" ht="14.45" customHeight="1" x14ac:dyDescent="0.15">
      <c r="AT28" s="4"/>
    </row>
    <row r="29" spans="2:46" ht="14.45" customHeight="1" x14ac:dyDescent="0.15">
      <c r="AL29" s="30" t="s">
        <v>32</v>
      </c>
      <c r="AM29" s="33" t="s">
        <v>22</v>
      </c>
      <c r="AN29" s="32"/>
      <c r="AO29" s="34" t="s">
        <v>23</v>
      </c>
      <c r="AP29" s="32"/>
      <c r="AQ29" s="4"/>
      <c r="AR29" s="4"/>
      <c r="AS29" s="4"/>
      <c r="AT29" s="4"/>
    </row>
    <row r="30" spans="2:46" ht="14.45" customHeight="1" x14ac:dyDescent="0.15">
      <c r="AL30" s="30"/>
      <c r="AM30" s="30" t="s">
        <v>20</v>
      </c>
      <c r="AN30" s="30" t="s">
        <v>21</v>
      </c>
      <c r="AO30" s="30" t="s">
        <v>20</v>
      </c>
      <c r="AP30" s="30" t="s">
        <v>21</v>
      </c>
      <c r="AQ30" s="4"/>
      <c r="AR30" s="4"/>
      <c r="AS30" s="4"/>
      <c r="AT30" s="29"/>
    </row>
    <row r="31" spans="2:46" ht="14.45" customHeight="1" x14ac:dyDescent="0.15">
      <c r="AL31" s="31" t="s">
        <v>58</v>
      </c>
      <c r="AM31" s="30">
        <v>11.7</v>
      </c>
      <c r="AN31" s="30">
        <v>6.78</v>
      </c>
      <c r="AO31" s="30">
        <v>17.600000000000001</v>
      </c>
      <c r="AP31" s="30">
        <v>10.1</v>
      </c>
      <c r="AQ31" s="29"/>
      <c r="AR31" s="4"/>
      <c r="AS31" s="29"/>
      <c r="AT31" s="29"/>
    </row>
    <row r="32" spans="2:46" ht="14.45" customHeight="1" x14ac:dyDescent="0.15">
      <c r="AL32" s="31" t="s">
        <v>59</v>
      </c>
      <c r="AM32" s="30">
        <v>10.5</v>
      </c>
      <c r="AN32" s="30">
        <v>6.08</v>
      </c>
      <c r="AO32" s="30">
        <v>15.8</v>
      </c>
      <c r="AP32" s="30">
        <v>9.1199999999999992</v>
      </c>
      <c r="AQ32" s="29"/>
      <c r="AR32" s="4"/>
      <c r="AS32" s="29"/>
      <c r="AT32" s="4"/>
    </row>
    <row r="33" spans="1:45" ht="14.45" customHeight="1" x14ac:dyDescent="0.15">
      <c r="AL33" s="104" t="s">
        <v>69</v>
      </c>
      <c r="AM33" s="104"/>
      <c r="AN33" s="104"/>
      <c r="AO33" s="104"/>
      <c r="AP33" s="104"/>
      <c r="AQ33" s="4"/>
      <c r="AR33" s="4"/>
      <c r="AS33" s="4"/>
    </row>
    <row r="36" spans="1:45" ht="14.45" customHeight="1" x14ac:dyDescent="0.15">
      <c r="B36" s="91" t="s">
        <v>113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3"/>
    </row>
    <row r="37" spans="1:45" ht="14.45" customHeight="1" x14ac:dyDescent="0.15">
      <c r="B37" s="89" t="s">
        <v>118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130">
        <f>AA11*K20</f>
        <v>0</v>
      </c>
      <c r="AB37" s="130"/>
      <c r="AC37" s="130"/>
      <c r="AD37" s="56" t="s">
        <v>27</v>
      </c>
      <c r="AE37" s="56"/>
      <c r="AF37" s="56"/>
      <c r="AG37" s="56"/>
      <c r="AH37" s="5"/>
    </row>
    <row r="38" spans="1:45" ht="14.45" customHeight="1" x14ac:dyDescent="0.15">
      <c r="B38" s="89" t="s">
        <v>114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130">
        <f>AA12*K20</f>
        <v>0</v>
      </c>
      <c r="AB38" s="130"/>
      <c r="AC38" s="130"/>
      <c r="AD38" s="56" t="s">
        <v>27</v>
      </c>
      <c r="AE38" s="56"/>
      <c r="AF38" s="56"/>
      <c r="AG38" s="56"/>
      <c r="AK38" s="18"/>
    </row>
    <row r="39" spans="1:45" ht="14.45" customHeight="1" x14ac:dyDescent="0.15">
      <c r="B39" s="89" t="s">
        <v>115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28" t="str">
        <f>IFERROR((AA37*K21-(K20-AA38)*AA20)/(AA19*K23),"0")</f>
        <v>0</v>
      </c>
      <c r="AB39" s="128"/>
      <c r="AC39" s="128"/>
      <c r="AD39" s="68" t="s">
        <v>157</v>
      </c>
      <c r="AE39" s="68"/>
      <c r="AF39" s="68"/>
      <c r="AG39" s="68"/>
      <c r="AK39" s="18"/>
    </row>
    <row r="40" spans="1:45" ht="14.45" customHeight="1" x14ac:dyDescent="0.1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26">
        <f>AA39*0.00980665</f>
        <v>0</v>
      </c>
      <c r="AB40" s="126"/>
      <c r="AC40" s="126"/>
      <c r="AD40" s="69" t="s">
        <v>31</v>
      </c>
      <c r="AE40" s="69"/>
      <c r="AF40" s="69"/>
      <c r="AG40" s="69"/>
      <c r="AK40" s="18"/>
    </row>
    <row r="41" spans="1:45" ht="14.45" customHeight="1" x14ac:dyDescent="0.15">
      <c r="A41" s="5"/>
      <c r="B41" s="90" t="str">
        <f>IF(AA39&lt;=0,"→せん断応力τのみを検討する。","→せん断応力τ、引張応力σ、引抜強度Ta全て計算する")</f>
        <v>→せん断応力τ、引張応力σ、引抜強度Ta全て計算する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</row>
    <row r="42" spans="1:45" ht="14.45" customHeight="1" x14ac:dyDescent="0.15">
      <c r="A42" s="5"/>
      <c r="B42" s="89" t="s">
        <v>120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128" t="str">
        <f>IFERROR(AA37/(K22*AA18),"0")</f>
        <v>0</v>
      </c>
      <c r="AB42" s="128"/>
      <c r="AC42" s="128"/>
      <c r="AD42" s="68" t="s">
        <v>130</v>
      </c>
      <c r="AE42" s="68"/>
      <c r="AF42" s="68"/>
      <c r="AG42" s="68"/>
    </row>
    <row r="43" spans="1:45" ht="14.45" customHeight="1" x14ac:dyDescent="0.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126">
        <f>AA42*0.00980665</f>
        <v>0</v>
      </c>
      <c r="AB43" s="126"/>
      <c r="AC43" s="126"/>
      <c r="AD43" s="69" t="s">
        <v>128</v>
      </c>
      <c r="AE43" s="69"/>
      <c r="AF43" s="69"/>
      <c r="AG43" s="69"/>
    </row>
    <row r="44" spans="1:45" ht="14.45" customHeight="1" x14ac:dyDescent="0.15">
      <c r="B44" s="90" t="str">
        <f>IF(AA43&lt;K25, "→τ&lt;fsなのでせん断応力に関しては問題無。","→基礎ボルトの再選定が必要。")</f>
        <v>→τ&lt;fsなのでせん断応力に関しては問題無。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</row>
    <row r="45" spans="1:45" ht="14.45" customHeight="1" x14ac:dyDescent="0.15">
      <c r="B45" s="89" t="s">
        <v>121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128" t="str">
        <f>IFERROR(AA39/AA18,"0")</f>
        <v>0</v>
      </c>
      <c r="AB45" s="128"/>
      <c r="AC45" s="128"/>
      <c r="AD45" s="68" t="s">
        <v>130</v>
      </c>
      <c r="AE45" s="68"/>
      <c r="AF45" s="68"/>
      <c r="AG45" s="68"/>
    </row>
    <row r="46" spans="1:45" ht="14.45" customHeight="1" x14ac:dyDescent="0.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126">
        <f>AA45*0.00980665</f>
        <v>0</v>
      </c>
      <c r="AB46" s="126"/>
      <c r="AC46" s="126"/>
      <c r="AD46" s="69" t="s">
        <v>128</v>
      </c>
      <c r="AE46" s="69"/>
      <c r="AF46" s="69"/>
      <c r="AG46" s="69"/>
    </row>
    <row r="47" spans="1:45" ht="14.45" customHeight="1" x14ac:dyDescent="0.15">
      <c r="B47" s="89" t="s">
        <v>126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130">
        <f>1.4*K24-1.6*AA43</f>
        <v>0</v>
      </c>
      <c r="AB47" s="130"/>
      <c r="AC47" s="130"/>
      <c r="AD47" s="56" t="s">
        <v>128</v>
      </c>
      <c r="AE47" s="56"/>
      <c r="AF47" s="56"/>
      <c r="AG47" s="56"/>
    </row>
    <row r="48" spans="1:45" ht="14.45" customHeight="1" x14ac:dyDescent="0.15">
      <c r="B48" s="90" t="str">
        <f>IF(AA43&lt;4.4,IF(AA46&lt;=K24,"σ≦ftなので問題無","基礎ボルトの再選定が必要"),IF(AA46&lt;=MIN(K24,AA47),"σ≦(ftとftsの最小のもの)なので問題無","基礎ボルトの再選定が必要"))</f>
        <v>σ≦ftなので問題無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1:46" ht="14.45" customHeight="1" x14ac:dyDescent="0.15">
      <c r="C49" s="11"/>
      <c r="Y49" s="24"/>
      <c r="Z49" s="24"/>
      <c r="AA49" s="74"/>
      <c r="AB49" s="74"/>
      <c r="AC49" s="74"/>
      <c r="AD49" s="132"/>
      <c r="AE49" s="132"/>
      <c r="AF49" s="132"/>
      <c r="AG49" s="132"/>
    </row>
    <row r="50" spans="1:46" ht="14.45" customHeight="1" x14ac:dyDescent="0.15">
      <c r="B50" s="129" t="s">
        <v>73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T50" s="5"/>
    </row>
    <row r="51" spans="1:46" ht="14.45" customHeight="1" x14ac:dyDescent="0.15">
      <c r="A51" s="5"/>
      <c r="B51" s="87" t="s">
        <v>143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97">
        <f>(AA24/80)*PI()*AA21*AA22</f>
        <v>0</v>
      </c>
      <c r="AB51" s="98"/>
      <c r="AC51" s="99"/>
      <c r="AD51" s="103" t="s">
        <v>31</v>
      </c>
      <c r="AE51" s="104"/>
      <c r="AF51" s="104"/>
      <c r="AG51" s="105"/>
      <c r="AK51" s="5"/>
      <c r="AT51" s="5"/>
    </row>
    <row r="52" spans="1:46" ht="14.45" customHeight="1" x14ac:dyDescent="0.15">
      <c r="A52" s="5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100"/>
      <c r="AB52" s="101"/>
      <c r="AC52" s="102"/>
      <c r="AD52" s="106"/>
      <c r="AE52" s="107"/>
      <c r="AF52" s="107"/>
      <c r="AG52" s="108"/>
      <c r="AK52" s="5"/>
      <c r="AT52" s="5"/>
    </row>
    <row r="53" spans="1:46" ht="14.45" customHeight="1" x14ac:dyDescent="0.15">
      <c r="B53" s="90" t="str">
        <f>IF(AA40&lt;AA51,"Rb&lt;Taなので問題無","基礎ボルトの再選定が必要。")</f>
        <v>基礎ボルトの再選定が必要。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K53" s="5"/>
    </row>
    <row r="54" spans="1:46" ht="14.45" customHeight="1" x14ac:dyDescent="0.15">
      <c r="AK54" s="5"/>
    </row>
    <row r="55" spans="1:46" ht="14.45" customHeight="1" x14ac:dyDescent="0.15">
      <c r="AK55" s="5"/>
    </row>
    <row r="56" spans="1:46" ht="14.45" customHeight="1" x14ac:dyDescent="0.15">
      <c r="AK56" s="5"/>
    </row>
    <row r="58" spans="1:46" ht="14.45" customHeight="1" x14ac:dyDescent="0.15">
      <c r="A58" s="5"/>
    </row>
    <row r="74" spans="1:1" ht="14.45" customHeight="1" x14ac:dyDescent="0.15">
      <c r="A74" s="11"/>
    </row>
    <row r="75" spans="1:1" ht="14.45" customHeight="1" x14ac:dyDescent="0.15">
      <c r="A75" s="11"/>
    </row>
    <row r="76" spans="1:1" ht="14.45" customHeight="1" x14ac:dyDescent="0.15">
      <c r="A76" s="11"/>
    </row>
    <row r="82" spans="38:38" ht="14.45" customHeight="1" x14ac:dyDescent="0.15">
      <c r="AL82" s="3"/>
    </row>
  </sheetData>
  <mergeCells count="137">
    <mergeCell ref="B53:AG53"/>
    <mergeCell ref="B51:Z52"/>
    <mergeCell ref="AA51:AC52"/>
    <mergeCell ref="AD51:AG52"/>
    <mergeCell ref="B50:AG50"/>
    <mergeCell ref="B47:Z47"/>
    <mergeCell ref="AA47:AC47"/>
    <mergeCell ref="AD47:AG47"/>
    <mergeCell ref="B48:AG48"/>
    <mergeCell ref="AA49:AC49"/>
    <mergeCell ref="AD49:AG49"/>
    <mergeCell ref="B44:AG44"/>
    <mergeCell ref="B45:Z46"/>
    <mergeCell ref="AA45:AC45"/>
    <mergeCell ref="AD45:AG45"/>
    <mergeCell ref="AA46:AC46"/>
    <mergeCell ref="AD46:AG46"/>
    <mergeCell ref="B41:AG41"/>
    <mergeCell ref="B42:Z43"/>
    <mergeCell ref="AA42:AC42"/>
    <mergeCell ref="AD42:AG42"/>
    <mergeCell ref="AA43:AC43"/>
    <mergeCell ref="AD43:AG43"/>
    <mergeCell ref="B39:Z40"/>
    <mergeCell ref="AA39:AC39"/>
    <mergeCell ref="AD39:AG39"/>
    <mergeCell ref="AA40:AC40"/>
    <mergeCell ref="AD40:AG40"/>
    <mergeCell ref="AL26:AN26"/>
    <mergeCell ref="AL33:AP33"/>
    <mergeCell ref="B36:AG36"/>
    <mergeCell ref="B37:Z37"/>
    <mergeCell ref="AA37:AC37"/>
    <mergeCell ref="AD37:AG37"/>
    <mergeCell ref="B26:J26"/>
    <mergeCell ref="K26:O26"/>
    <mergeCell ref="P26:Q26"/>
    <mergeCell ref="R26:Z26"/>
    <mergeCell ref="AA26:AE26"/>
    <mergeCell ref="AF26:AG26"/>
    <mergeCell ref="AA23:AE23"/>
    <mergeCell ref="AF23:AG23"/>
    <mergeCell ref="B24:J24"/>
    <mergeCell ref="K24:O24"/>
    <mergeCell ref="P24:Q24"/>
    <mergeCell ref="R24:Z24"/>
    <mergeCell ref="AA24:AE24"/>
    <mergeCell ref="AF24:AG24"/>
    <mergeCell ref="B38:Z38"/>
    <mergeCell ref="AA38:AC38"/>
    <mergeCell ref="AD38:AG38"/>
    <mergeCell ref="AL21:AN21"/>
    <mergeCell ref="B22:J22"/>
    <mergeCell ref="K22:O22"/>
    <mergeCell ref="P22:Q22"/>
    <mergeCell ref="R22:Z22"/>
    <mergeCell ref="AA22:AE22"/>
    <mergeCell ref="AF22:AG22"/>
    <mergeCell ref="AL22:AL25"/>
    <mergeCell ref="B23:J23"/>
    <mergeCell ref="K23:O23"/>
    <mergeCell ref="B21:J21"/>
    <mergeCell ref="K21:O21"/>
    <mergeCell ref="P21:Q21"/>
    <mergeCell ref="R21:Z21"/>
    <mergeCell ref="AA21:AE21"/>
    <mergeCell ref="AF21:AG21"/>
    <mergeCell ref="B25:J25"/>
    <mergeCell ref="K25:O25"/>
    <mergeCell ref="P25:Q25"/>
    <mergeCell ref="R25:Z25"/>
    <mergeCell ref="AA25:AE25"/>
    <mergeCell ref="AF25:AG25"/>
    <mergeCell ref="P23:Q23"/>
    <mergeCell ref="R23:Z23"/>
    <mergeCell ref="B20:J20"/>
    <mergeCell ref="K20:O20"/>
    <mergeCell ref="P20:Q20"/>
    <mergeCell ref="R20:Z20"/>
    <mergeCell ref="AA20:AE20"/>
    <mergeCell ref="AF20:AG20"/>
    <mergeCell ref="B19:J19"/>
    <mergeCell ref="K19:O19"/>
    <mergeCell ref="P19:Q19"/>
    <mergeCell ref="R19:Z19"/>
    <mergeCell ref="AA19:AE19"/>
    <mergeCell ref="AF19:AG19"/>
    <mergeCell ref="B18:J18"/>
    <mergeCell ref="K18:O18"/>
    <mergeCell ref="P18:Q18"/>
    <mergeCell ref="R18:Z18"/>
    <mergeCell ref="AA18:AE18"/>
    <mergeCell ref="AF18:AG18"/>
    <mergeCell ref="B17:J17"/>
    <mergeCell ref="K17:O17"/>
    <mergeCell ref="P17:Q17"/>
    <mergeCell ref="R17:Z17"/>
    <mergeCell ref="AA17:AE17"/>
    <mergeCell ref="AF17:AG17"/>
    <mergeCell ref="B13:J13"/>
    <mergeCell ref="K13:Q13"/>
    <mergeCell ref="R13:Z13"/>
    <mergeCell ref="AA13:AG13"/>
    <mergeCell ref="B15:AG15"/>
    <mergeCell ref="B16:J16"/>
    <mergeCell ref="K16:Q16"/>
    <mergeCell ref="R16:Z16"/>
    <mergeCell ref="AA16:AG16"/>
    <mergeCell ref="B11:J11"/>
    <mergeCell ref="K11:Q11"/>
    <mergeCell ref="R11:Z11"/>
    <mergeCell ref="AA11:AG11"/>
    <mergeCell ref="B12:J12"/>
    <mergeCell ref="K12:Q12"/>
    <mergeCell ref="R12:Z12"/>
    <mergeCell ref="AA12:AG12"/>
    <mergeCell ref="B8:AG8"/>
    <mergeCell ref="B9:J9"/>
    <mergeCell ref="K9:Q9"/>
    <mergeCell ref="R9:Z9"/>
    <mergeCell ref="AA9:AG9"/>
    <mergeCell ref="B10:J10"/>
    <mergeCell ref="K10:Q10"/>
    <mergeCell ref="R10:Z10"/>
    <mergeCell ref="AA10:AG10"/>
    <mergeCell ref="B4:L4"/>
    <mergeCell ref="V4:X6"/>
    <mergeCell ref="Y4:AA6"/>
    <mergeCell ref="AB4:AD6"/>
    <mergeCell ref="AE4:AG6"/>
    <mergeCell ref="B5:L5"/>
    <mergeCell ref="B1:AG2"/>
    <mergeCell ref="B3:L3"/>
    <mergeCell ref="V3:X3"/>
    <mergeCell ref="Y3:AA3"/>
    <mergeCell ref="AB3:AD3"/>
    <mergeCell ref="AE3:AG3"/>
  </mergeCells>
  <phoneticPr fontId="2"/>
  <dataValidations count="5">
    <dataValidation type="list" allowBlank="1" showInputMessage="1" showErrorMessage="1" sqref="K18:O18" xr:uid="{00000000-0002-0000-0200-000000000000}">
      <formula1>$AL$3:$AL$4</formula1>
    </dataValidation>
    <dataValidation type="list" allowBlank="1" showInputMessage="1" showErrorMessage="1" sqref="K19:O19" xr:uid="{00000000-0002-0000-0200-000001000000}">
      <formula1>$AL$31:$AL$32</formula1>
    </dataValidation>
    <dataValidation type="list" allowBlank="1" showInputMessage="1" showErrorMessage="1" sqref="K10:Q10" xr:uid="{00000000-0002-0000-0200-000002000000}">
      <formula1>$AL$17:$AL$19</formula1>
    </dataValidation>
    <dataValidation type="list" allowBlank="1" showInputMessage="1" showErrorMessage="1" sqref="K13:Q13" xr:uid="{00000000-0002-0000-0200-000003000000}">
      <formula1>$AM$16:$AO$16</formula1>
    </dataValidation>
    <dataValidation type="list" allowBlank="1" showInputMessage="1" showErrorMessage="1" sqref="K11:Q11" xr:uid="{00000000-0002-0000-0200-000004000000}">
      <formula1>$AL$6:$AL$7</formula1>
    </dataValidation>
  </dataValidations>
  <pageMargins left="0.78740157480314965" right="0.39370078740157483" top="0.39370078740157483" bottom="0.39370078740157483" header="0" footer="0.39370078740157483"/>
  <pageSetup paperSize="9" orientation="portrait" r:id="rId1"/>
  <headerFooter alignWithMargins="0">
    <oddFooter>&amp;C&amp;P/&amp;N</oddFooter>
  </headerFooter>
  <colBreaks count="1" manualBreakCount="1">
    <brk id="35" max="11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67"/>
  <sheetViews>
    <sheetView view="pageBreakPreview" zoomScale="80" zoomScaleNormal="115" zoomScaleSheetLayoutView="80" workbookViewId="0">
      <selection activeCell="B15" sqref="B15:AG16"/>
    </sheetView>
  </sheetViews>
  <sheetFormatPr defaultColWidth="2.625" defaultRowHeight="14.45" customHeight="1" x14ac:dyDescent="0.15"/>
  <cols>
    <col min="1" max="28" width="2.625" style="2" customWidth="1"/>
    <col min="29" max="36" width="2.625" style="4" customWidth="1"/>
    <col min="37" max="37" width="2.5" style="4" customWidth="1"/>
    <col min="38" max="38" width="27.625" style="2" bestFit="1" customWidth="1"/>
    <col min="39" max="39" width="20.5" style="2" bestFit="1" customWidth="1"/>
    <col min="40" max="40" width="22.875" style="2" bestFit="1" customWidth="1"/>
    <col min="41" max="41" width="11.125" style="2" bestFit="1" customWidth="1"/>
    <col min="42" max="42" width="11.25" style="2" bestFit="1" customWidth="1"/>
    <col min="43" max="44" width="2.625" style="2"/>
    <col min="45" max="45" width="8.125" style="2" bestFit="1" customWidth="1"/>
    <col min="46" max="16384" width="2.625" style="2"/>
  </cols>
  <sheetData>
    <row r="1" spans="1:46" ht="14.45" customHeight="1" x14ac:dyDescent="0.15">
      <c r="B1" s="73" t="s">
        <v>132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L1" s="14" t="s">
        <v>53</v>
      </c>
      <c r="AM1" s="6"/>
      <c r="AN1" s="6"/>
      <c r="AO1" s="6"/>
      <c r="AP1" s="6"/>
      <c r="AQ1" s="6"/>
      <c r="AR1" s="6"/>
      <c r="AS1" s="6"/>
      <c r="AT1" s="6"/>
    </row>
    <row r="2" spans="1:46" ht="14.45" customHeight="1" x14ac:dyDescent="0.15">
      <c r="A2" s="1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L2" s="2" t="s">
        <v>55</v>
      </c>
    </row>
    <row r="3" spans="1:46" ht="14.45" customHeight="1" x14ac:dyDescent="0.15">
      <c r="B3" s="74" t="s">
        <v>136</v>
      </c>
      <c r="C3" s="74"/>
      <c r="D3" s="74"/>
      <c r="E3" s="74"/>
      <c r="F3" s="74"/>
      <c r="G3" s="74"/>
      <c r="H3" s="74"/>
      <c r="I3" s="74"/>
      <c r="J3" s="74"/>
      <c r="K3" s="74"/>
      <c r="L3" s="74"/>
      <c r="V3" s="75" t="s">
        <v>139</v>
      </c>
      <c r="W3" s="76"/>
      <c r="X3" s="77"/>
      <c r="Y3" s="75" t="s">
        <v>135</v>
      </c>
      <c r="Z3" s="76"/>
      <c r="AA3" s="76"/>
      <c r="AB3" s="75" t="s">
        <v>135</v>
      </c>
      <c r="AC3" s="76"/>
      <c r="AD3" s="77"/>
      <c r="AE3" s="75" t="s">
        <v>140</v>
      </c>
      <c r="AF3" s="76"/>
      <c r="AG3" s="77"/>
      <c r="AL3" s="2" t="s">
        <v>149</v>
      </c>
    </row>
    <row r="4" spans="1:46" ht="14.45" customHeight="1" x14ac:dyDescent="0.15">
      <c r="B4" s="74" t="s">
        <v>133</v>
      </c>
      <c r="C4" s="74"/>
      <c r="D4" s="74"/>
      <c r="E4" s="74"/>
      <c r="F4" s="74"/>
      <c r="G4" s="74"/>
      <c r="H4" s="74"/>
      <c r="I4" s="74"/>
      <c r="J4" s="74"/>
      <c r="K4" s="74"/>
      <c r="L4" s="74"/>
      <c r="V4" s="78"/>
      <c r="W4" s="79"/>
      <c r="X4" s="80"/>
      <c r="Y4" s="78"/>
      <c r="Z4" s="79"/>
      <c r="AA4" s="80"/>
      <c r="AB4" s="78"/>
      <c r="AC4" s="79"/>
      <c r="AD4" s="80"/>
      <c r="AE4" s="78"/>
      <c r="AF4" s="79"/>
      <c r="AG4" s="80"/>
      <c r="AL4" s="2" t="s">
        <v>150</v>
      </c>
    </row>
    <row r="5" spans="1:46" ht="14.45" customHeight="1" x14ac:dyDescent="0.15">
      <c r="B5" s="74" t="s">
        <v>134</v>
      </c>
      <c r="C5" s="74"/>
      <c r="D5" s="74"/>
      <c r="E5" s="74"/>
      <c r="F5" s="74"/>
      <c r="G5" s="74"/>
      <c r="H5" s="74"/>
      <c r="I5" s="74"/>
      <c r="J5" s="74"/>
      <c r="K5" s="74"/>
      <c r="L5" s="74"/>
      <c r="V5" s="81"/>
      <c r="W5" s="82"/>
      <c r="X5" s="83"/>
      <c r="Y5" s="81"/>
      <c r="Z5" s="82"/>
      <c r="AA5" s="83"/>
      <c r="AB5" s="81"/>
      <c r="AC5" s="82"/>
      <c r="AD5" s="83"/>
      <c r="AE5" s="81"/>
      <c r="AF5" s="82"/>
      <c r="AG5" s="83"/>
      <c r="AT5" s="4"/>
    </row>
    <row r="6" spans="1:46" ht="14.45" customHeight="1" x14ac:dyDescent="0.15">
      <c r="V6" s="84"/>
      <c r="W6" s="85"/>
      <c r="X6" s="86"/>
      <c r="Y6" s="84"/>
      <c r="Z6" s="85"/>
      <c r="AA6" s="86"/>
      <c r="AB6" s="84"/>
      <c r="AC6" s="85"/>
      <c r="AD6" s="86"/>
      <c r="AE6" s="84"/>
      <c r="AF6" s="85"/>
      <c r="AG6" s="86"/>
      <c r="AL6" s="2" t="s">
        <v>107</v>
      </c>
      <c r="AQ6" s="4"/>
      <c r="AR6" s="4"/>
      <c r="AS6" s="4"/>
      <c r="AT6" s="4"/>
    </row>
    <row r="7" spans="1:46" ht="14.45" customHeight="1" x14ac:dyDescent="0.15">
      <c r="AL7" s="2" t="s">
        <v>108</v>
      </c>
      <c r="AQ7" s="4"/>
      <c r="AR7" s="4"/>
      <c r="AS7" s="4"/>
      <c r="AT7" s="22"/>
    </row>
    <row r="8" spans="1:46" ht="14.45" customHeight="1" x14ac:dyDescent="0.15">
      <c r="B8" s="91" t="s">
        <v>111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L8" s="4"/>
      <c r="AQ8" s="22"/>
      <c r="AR8" s="22"/>
      <c r="AS8" s="22"/>
      <c r="AT8" s="22"/>
    </row>
    <row r="9" spans="1:46" ht="14.45" customHeight="1" x14ac:dyDescent="0.15">
      <c r="B9" s="121" t="s">
        <v>24</v>
      </c>
      <c r="C9" s="121"/>
      <c r="D9" s="121"/>
      <c r="E9" s="121"/>
      <c r="F9" s="121"/>
      <c r="G9" s="121"/>
      <c r="H9" s="121"/>
      <c r="I9" s="121"/>
      <c r="J9" s="121"/>
      <c r="K9" s="121" t="s">
        <v>25</v>
      </c>
      <c r="L9" s="121"/>
      <c r="M9" s="121"/>
      <c r="N9" s="121"/>
      <c r="O9" s="121"/>
      <c r="P9" s="121"/>
      <c r="Q9" s="121"/>
      <c r="R9" s="121" t="s">
        <v>24</v>
      </c>
      <c r="S9" s="121"/>
      <c r="T9" s="121"/>
      <c r="U9" s="121"/>
      <c r="V9" s="121"/>
      <c r="W9" s="121"/>
      <c r="X9" s="121"/>
      <c r="Y9" s="121"/>
      <c r="Z9" s="121"/>
      <c r="AA9" s="121" t="s">
        <v>25</v>
      </c>
      <c r="AB9" s="121"/>
      <c r="AC9" s="121"/>
      <c r="AD9" s="121"/>
      <c r="AE9" s="121"/>
      <c r="AF9" s="121"/>
      <c r="AG9" s="121"/>
      <c r="AL9" s="9" t="s">
        <v>0</v>
      </c>
      <c r="AM9" s="25" t="s">
        <v>1</v>
      </c>
      <c r="AN9" s="7"/>
      <c r="AO9" s="26"/>
      <c r="AQ9" s="22"/>
      <c r="AR9" s="22"/>
      <c r="AS9" s="22"/>
      <c r="AT9" s="22"/>
    </row>
    <row r="10" spans="1:46" ht="14.45" customHeight="1" x14ac:dyDescent="0.15">
      <c r="B10" s="88" t="s">
        <v>15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 t="s">
        <v>48</v>
      </c>
      <c r="S10" s="88"/>
      <c r="T10" s="88"/>
      <c r="U10" s="88"/>
      <c r="V10" s="88"/>
      <c r="W10" s="88"/>
      <c r="X10" s="88"/>
      <c r="Y10" s="88"/>
      <c r="Z10" s="88"/>
      <c r="AA10" s="122" t="str">
        <f>IFERROR(VLOOKUP(K10,AL16:AO19,MATCH(K13,AL16:AO16,0),FALSE),"0")</f>
        <v>0</v>
      </c>
      <c r="AB10" s="122"/>
      <c r="AC10" s="122"/>
      <c r="AD10" s="122"/>
      <c r="AE10" s="122"/>
      <c r="AF10" s="122"/>
      <c r="AG10" s="122"/>
      <c r="AL10" s="9"/>
      <c r="AM10" s="9" t="s">
        <v>62</v>
      </c>
      <c r="AN10" s="9" t="s">
        <v>63</v>
      </c>
      <c r="AO10" s="9" t="s">
        <v>64</v>
      </c>
      <c r="AQ10" s="22"/>
      <c r="AR10" s="22"/>
      <c r="AS10" s="22"/>
      <c r="AT10" s="22"/>
    </row>
    <row r="11" spans="1:46" ht="14.45" customHeight="1" x14ac:dyDescent="0.15">
      <c r="B11" s="88" t="s">
        <v>109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 t="s">
        <v>119</v>
      </c>
      <c r="S11" s="88"/>
      <c r="T11" s="88"/>
      <c r="U11" s="88"/>
      <c r="V11" s="88"/>
      <c r="W11" s="88"/>
      <c r="X11" s="88"/>
      <c r="Y11" s="88"/>
      <c r="Z11" s="88"/>
      <c r="AA11" s="123">
        <f>AA13*AA10</f>
        <v>0</v>
      </c>
      <c r="AB11" s="123"/>
      <c r="AC11" s="123"/>
      <c r="AD11" s="123"/>
      <c r="AE11" s="123"/>
      <c r="AF11" s="123"/>
      <c r="AG11" s="123"/>
      <c r="AL11" s="27" t="s">
        <v>2</v>
      </c>
      <c r="AM11" s="28">
        <v>2</v>
      </c>
      <c r="AN11" s="28">
        <v>1.5</v>
      </c>
      <c r="AO11" s="28">
        <v>1</v>
      </c>
      <c r="AQ11" s="22"/>
      <c r="AR11" s="22"/>
      <c r="AS11" s="22"/>
      <c r="AT11" s="22"/>
    </row>
    <row r="12" spans="1:46" ht="14.45" customHeight="1" x14ac:dyDescent="0.15">
      <c r="A12" s="13"/>
      <c r="B12" s="88" t="s">
        <v>16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 t="s">
        <v>110</v>
      </c>
      <c r="S12" s="88"/>
      <c r="T12" s="88"/>
      <c r="U12" s="88"/>
      <c r="V12" s="88"/>
      <c r="W12" s="88"/>
      <c r="X12" s="88"/>
      <c r="Y12" s="88"/>
      <c r="Z12" s="88"/>
      <c r="AA12" s="123">
        <f>AA11/2</f>
        <v>0</v>
      </c>
      <c r="AB12" s="123"/>
      <c r="AC12" s="123"/>
      <c r="AD12" s="123"/>
      <c r="AE12" s="123"/>
      <c r="AF12" s="123"/>
      <c r="AG12" s="123"/>
      <c r="AL12" s="27" t="s">
        <v>3</v>
      </c>
      <c r="AM12" s="28">
        <v>1.5</v>
      </c>
      <c r="AN12" s="28">
        <v>1</v>
      </c>
      <c r="AO12" s="28">
        <v>0.6</v>
      </c>
      <c r="AQ12" s="22"/>
      <c r="AR12" s="22"/>
      <c r="AS12" s="22"/>
      <c r="AT12" s="22"/>
    </row>
    <row r="13" spans="1:46" ht="14.45" customHeight="1" x14ac:dyDescent="0.15">
      <c r="A13" s="8"/>
      <c r="B13" s="88" t="s">
        <v>17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 t="s">
        <v>34</v>
      </c>
      <c r="S13" s="88"/>
      <c r="T13" s="88"/>
      <c r="U13" s="88"/>
      <c r="V13" s="88"/>
      <c r="W13" s="88"/>
      <c r="X13" s="88"/>
      <c r="Y13" s="88"/>
      <c r="Z13" s="88"/>
      <c r="AA13" s="124"/>
      <c r="AB13" s="124"/>
      <c r="AC13" s="124"/>
      <c r="AD13" s="124"/>
      <c r="AE13" s="124"/>
      <c r="AF13" s="124"/>
      <c r="AG13" s="124"/>
      <c r="AL13" s="27" t="s">
        <v>4</v>
      </c>
      <c r="AM13" s="28">
        <v>1</v>
      </c>
      <c r="AN13" s="28">
        <v>0.6</v>
      </c>
      <c r="AO13" s="28">
        <v>0.4</v>
      </c>
      <c r="AQ13" s="22"/>
      <c r="AR13" s="22"/>
      <c r="AS13" s="22"/>
      <c r="AT13" s="22"/>
    </row>
    <row r="14" spans="1:46" ht="14.45" customHeight="1" x14ac:dyDescent="0.15">
      <c r="A14" s="8"/>
      <c r="AL14" s="4"/>
      <c r="AM14" s="4"/>
      <c r="AN14" s="4"/>
      <c r="AO14" s="4"/>
      <c r="AQ14" s="22"/>
      <c r="AR14" s="22"/>
      <c r="AS14" s="22"/>
      <c r="AT14" s="22"/>
    </row>
    <row r="15" spans="1:46" ht="14.45" customHeight="1" x14ac:dyDescent="0.15">
      <c r="A15" s="8"/>
      <c r="B15" s="94" t="s">
        <v>112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6"/>
      <c r="AL15" s="9" t="s">
        <v>0</v>
      </c>
      <c r="AM15" s="25" t="s">
        <v>1</v>
      </c>
      <c r="AN15" s="7"/>
      <c r="AO15" s="26"/>
      <c r="AQ15" s="22"/>
      <c r="AR15" s="22"/>
      <c r="AS15" s="22"/>
      <c r="AT15" s="22"/>
    </row>
    <row r="16" spans="1:46" ht="14.45" customHeight="1" x14ac:dyDescent="0.15">
      <c r="B16" s="129" t="s">
        <v>24</v>
      </c>
      <c r="C16" s="129"/>
      <c r="D16" s="129"/>
      <c r="E16" s="129"/>
      <c r="F16" s="129"/>
      <c r="G16" s="129"/>
      <c r="H16" s="129"/>
      <c r="I16" s="129"/>
      <c r="J16" s="129"/>
      <c r="K16" s="129" t="s">
        <v>25</v>
      </c>
      <c r="L16" s="129"/>
      <c r="M16" s="129"/>
      <c r="N16" s="129"/>
      <c r="O16" s="129"/>
      <c r="P16" s="129"/>
      <c r="Q16" s="129"/>
      <c r="R16" s="94" t="s">
        <v>24</v>
      </c>
      <c r="S16" s="95"/>
      <c r="T16" s="95"/>
      <c r="U16" s="95"/>
      <c r="V16" s="95"/>
      <c r="W16" s="95"/>
      <c r="X16" s="95"/>
      <c r="Y16" s="95"/>
      <c r="Z16" s="96"/>
      <c r="AA16" s="94" t="s">
        <v>25</v>
      </c>
      <c r="AB16" s="95"/>
      <c r="AC16" s="95"/>
      <c r="AD16" s="95"/>
      <c r="AE16" s="95"/>
      <c r="AF16" s="95"/>
      <c r="AG16" s="96"/>
      <c r="AL16" s="9"/>
      <c r="AM16" s="9" t="s">
        <v>62</v>
      </c>
      <c r="AN16" s="9" t="s">
        <v>63</v>
      </c>
      <c r="AO16" s="9" t="s">
        <v>64</v>
      </c>
      <c r="AQ16" s="22"/>
      <c r="AR16" s="22"/>
      <c r="AS16" s="22"/>
    </row>
    <row r="17" spans="2:46" ht="14.45" customHeight="1" x14ac:dyDescent="0.15">
      <c r="B17" s="125" t="s">
        <v>26</v>
      </c>
      <c r="C17" s="125"/>
      <c r="D17" s="125"/>
      <c r="E17" s="125"/>
      <c r="F17" s="125"/>
      <c r="G17" s="125"/>
      <c r="H17" s="125"/>
      <c r="I17" s="125"/>
      <c r="J17" s="125"/>
      <c r="K17" s="127" t="str">
        <f>AL2</f>
        <v>短形断面</v>
      </c>
      <c r="L17" s="127"/>
      <c r="M17" s="127"/>
      <c r="N17" s="127"/>
      <c r="O17" s="127"/>
      <c r="P17" s="51"/>
      <c r="Q17" s="51"/>
      <c r="R17" s="125" t="s">
        <v>36</v>
      </c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51" t="s">
        <v>28</v>
      </c>
      <c r="AG17" s="51"/>
      <c r="AL17" s="27" t="s">
        <v>2</v>
      </c>
      <c r="AM17" s="28">
        <v>2</v>
      </c>
      <c r="AN17" s="28">
        <v>1.5</v>
      </c>
      <c r="AO17" s="28">
        <v>1</v>
      </c>
    </row>
    <row r="18" spans="2:46" ht="14.45" customHeight="1" x14ac:dyDescent="0.15">
      <c r="B18" s="125" t="s">
        <v>18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51"/>
      <c r="Q18" s="51"/>
      <c r="R18" s="125" t="s">
        <v>49</v>
      </c>
      <c r="S18" s="125"/>
      <c r="T18" s="125"/>
      <c r="U18" s="125"/>
      <c r="V18" s="125"/>
      <c r="W18" s="125"/>
      <c r="X18" s="125"/>
      <c r="Y18" s="125"/>
      <c r="Z18" s="125"/>
      <c r="AA18" s="131">
        <f>PI()/4*AA17^2</f>
        <v>0</v>
      </c>
      <c r="AB18" s="131"/>
      <c r="AC18" s="131"/>
      <c r="AD18" s="131"/>
      <c r="AE18" s="131"/>
      <c r="AF18" s="51" t="s">
        <v>50</v>
      </c>
      <c r="AG18" s="51"/>
      <c r="AL18" s="27" t="s">
        <v>3</v>
      </c>
      <c r="AM18" s="28">
        <v>1.5</v>
      </c>
      <c r="AN18" s="28">
        <v>1</v>
      </c>
      <c r="AO18" s="28">
        <v>0.6</v>
      </c>
    </row>
    <row r="19" spans="2:46" ht="14.45" customHeight="1" x14ac:dyDescent="0.15">
      <c r="B19" s="125" t="s">
        <v>19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51"/>
      <c r="Q19" s="51"/>
      <c r="R19" s="125" t="s">
        <v>116</v>
      </c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51" t="s">
        <v>28</v>
      </c>
      <c r="AG19" s="51"/>
      <c r="AL19" s="27" t="s">
        <v>4</v>
      </c>
      <c r="AM19" s="28">
        <f>IF($K$11="水槽",AM13*1.5,AM13)</f>
        <v>1</v>
      </c>
      <c r="AN19" s="28">
        <f>IF($K$11="水槽",ROUNDUP(AN13*1.5,0),AN13)</f>
        <v>0.6</v>
      </c>
      <c r="AO19" s="28">
        <f>IF($K$11="水槽",AO13*1.5,AO13)</f>
        <v>0.4</v>
      </c>
    </row>
    <row r="20" spans="2:46" ht="14.45" customHeight="1" x14ac:dyDescent="0.15">
      <c r="B20" s="125" t="s">
        <v>165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51" t="s">
        <v>37</v>
      </c>
      <c r="Q20" s="51"/>
      <c r="R20" s="125" t="s">
        <v>117</v>
      </c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51" t="s">
        <v>28</v>
      </c>
      <c r="AG20" s="51"/>
      <c r="AL20" s="19"/>
    </row>
    <row r="21" spans="2:46" ht="14.45" customHeight="1" x14ac:dyDescent="0.15">
      <c r="B21" s="115" t="s">
        <v>47</v>
      </c>
      <c r="C21" s="116"/>
      <c r="D21" s="116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7"/>
      <c r="P21" s="112" t="s">
        <v>28</v>
      </c>
      <c r="Q21" s="114"/>
      <c r="R21" s="125" t="s">
        <v>60</v>
      </c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51" t="s">
        <v>28</v>
      </c>
      <c r="AG21" s="51"/>
      <c r="AL21" s="107" t="s">
        <v>5</v>
      </c>
      <c r="AM21" s="107"/>
      <c r="AN21" s="107"/>
    </row>
    <row r="22" spans="2:46" ht="14.45" customHeight="1" x14ac:dyDescent="0.15">
      <c r="B22" s="115" t="s">
        <v>35</v>
      </c>
      <c r="C22" s="116"/>
      <c r="D22" s="116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7"/>
      <c r="P22" s="112" t="s">
        <v>39</v>
      </c>
      <c r="Q22" s="114"/>
      <c r="R22" s="125" t="s">
        <v>123</v>
      </c>
      <c r="S22" s="125"/>
      <c r="T22" s="125"/>
      <c r="U22" s="125"/>
      <c r="V22" s="125"/>
      <c r="W22" s="125"/>
      <c r="X22" s="125"/>
      <c r="Y22" s="125"/>
      <c r="Z22" s="125"/>
      <c r="AA22" s="134"/>
      <c r="AB22" s="134"/>
      <c r="AC22" s="134"/>
      <c r="AD22" s="134"/>
      <c r="AE22" s="134"/>
      <c r="AF22" s="51" t="s">
        <v>28</v>
      </c>
      <c r="AG22" s="51"/>
      <c r="AL22" s="109" t="s">
        <v>6</v>
      </c>
      <c r="AM22" s="9" t="s">
        <v>7</v>
      </c>
      <c r="AN22" s="9" t="s">
        <v>12</v>
      </c>
      <c r="AO22" s="4"/>
      <c r="AP22" s="4"/>
      <c r="AQ22" s="4"/>
      <c r="AR22" s="4"/>
    </row>
    <row r="23" spans="2:46" ht="14.45" customHeight="1" x14ac:dyDescent="0.15">
      <c r="B23" s="115" t="s">
        <v>56</v>
      </c>
      <c r="C23" s="116"/>
      <c r="D23" s="116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7"/>
      <c r="P23" s="112" t="s">
        <v>39</v>
      </c>
      <c r="Q23" s="114"/>
      <c r="R23" s="125" t="s">
        <v>74</v>
      </c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51" t="s">
        <v>28</v>
      </c>
      <c r="AG23" s="51"/>
      <c r="AL23" s="110"/>
      <c r="AM23" s="9" t="s">
        <v>14</v>
      </c>
      <c r="AN23" s="9" t="s">
        <v>8</v>
      </c>
      <c r="AO23" s="4"/>
      <c r="AP23" s="4"/>
      <c r="AQ23" s="4"/>
      <c r="AR23" s="4"/>
      <c r="AT23" s="4"/>
    </row>
    <row r="24" spans="2:46" ht="14.45" customHeight="1" x14ac:dyDescent="0.15">
      <c r="B24" s="115" t="s">
        <v>51</v>
      </c>
      <c r="C24" s="116"/>
      <c r="D24" s="116"/>
      <c r="E24" s="116"/>
      <c r="F24" s="116"/>
      <c r="G24" s="116"/>
      <c r="H24" s="116"/>
      <c r="I24" s="116"/>
      <c r="J24" s="117"/>
      <c r="K24" s="118" t="str">
        <f>IF(K19="","0",IF(K19=AL31,AO31,AO32))</f>
        <v>0</v>
      </c>
      <c r="L24" s="119"/>
      <c r="M24" s="119"/>
      <c r="N24" s="119"/>
      <c r="O24" s="120"/>
      <c r="P24" s="112" t="s">
        <v>42</v>
      </c>
      <c r="Q24" s="114"/>
      <c r="R24" s="125" t="s">
        <v>155</v>
      </c>
      <c r="S24" s="125"/>
      <c r="T24" s="125"/>
      <c r="U24" s="125"/>
      <c r="V24" s="125"/>
      <c r="W24" s="125"/>
      <c r="X24" s="125"/>
      <c r="Y24" s="125"/>
      <c r="Z24" s="125"/>
      <c r="AA24" s="127">
        <v>1.8</v>
      </c>
      <c r="AB24" s="127"/>
      <c r="AC24" s="127"/>
      <c r="AD24" s="127"/>
      <c r="AE24" s="127"/>
      <c r="AF24" s="51" t="s">
        <v>42</v>
      </c>
      <c r="AG24" s="51"/>
      <c r="AL24" s="110"/>
      <c r="AM24" s="9" t="s">
        <v>13</v>
      </c>
      <c r="AN24" s="9" t="s">
        <v>9</v>
      </c>
      <c r="AO24" s="4"/>
      <c r="AP24" s="4"/>
      <c r="AQ24" s="4"/>
      <c r="AR24" s="4"/>
      <c r="AS24" s="4"/>
      <c r="AT24" s="4"/>
    </row>
    <row r="25" spans="2:46" ht="14.45" customHeight="1" x14ac:dyDescent="0.15">
      <c r="B25" s="115" t="s">
        <v>52</v>
      </c>
      <c r="C25" s="116"/>
      <c r="D25" s="116"/>
      <c r="E25" s="116"/>
      <c r="F25" s="116"/>
      <c r="G25" s="116"/>
      <c r="H25" s="116"/>
      <c r="I25" s="116"/>
      <c r="J25" s="117"/>
      <c r="K25" s="118" t="str">
        <f>IF(K19="","0",IF(K19=AL31,AP31,AP32))</f>
        <v>0</v>
      </c>
      <c r="L25" s="119"/>
      <c r="M25" s="119"/>
      <c r="N25" s="119"/>
      <c r="O25" s="120"/>
      <c r="P25" s="112" t="s">
        <v>42</v>
      </c>
      <c r="Q25" s="114"/>
      <c r="R25" s="125"/>
      <c r="S25" s="125"/>
      <c r="T25" s="125"/>
      <c r="U25" s="125"/>
      <c r="V25" s="125"/>
      <c r="W25" s="125"/>
      <c r="X25" s="125"/>
      <c r="Y25" s="125"/>
      <c r="Z25" s="125"/>
      <c r="AA25" s="127"/>
      <c r="AB25" s="127"/>
      <c r="AC25" s="127"/>
      <c r="AD25" s="127"/>
      <c r="AE25" s="127"/>
      <c r="AF25" s="51"/>
      <c r="AG25" s="51"/>
      <c r="AH25" s="17"/>
      <c r="AL25" s="111"/>
      <c r="AM25" s="9" t="s">
        <v>11</v>
      </c>
      <c r="AN25" s="9" t="s">
        <v>10</v>
      </c>
      <c r="AO25" s="4"/>
      <c r="AP25" s="4"/>
      <c r="AQ25" s="4"/>
      <c r="AR25" s="4"/>
      <c r="AS25" s="4"/>
      <c r="AT25" s="20"/>
    </row>
    <row r="26" spans="2:46" ht="14.45" customHeight="1" x14ac:dyDescent="0.15">
      <c r="B26" s="115"/>
      <c r="C26" s="116"/>
      <c r="D26" s="116"/>
      <c r="E26" s="116"/>
      <c r="F26" s="116"/>
      <c r="G26" s="116"/>
      <c r="H26" s="116"/>
      <c r="I26" s="116"/>
      <c r="J26" s="117"/>
      <c r="K26" s="118"/>
      <c r="L26" s="119"/>
      <c r="M26" s="119"/>
      <c r="N26" s="119"/>
      <c r="O26" s="120"/>
      <c r="P26" s="112"/>
      <c r="Q26" s="114"/>
      <c r="R26" s="125" t="s">
        <v>46</v>
      </c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51" t="s">
        <v>28</v>
      </c>
      <c r="AG26" s="51"/>
      <c r="AL26" s="112" t="s">
        <v>68</v>
      </c>
      <c r="AM26" s="113"/>
      <c r="AN26" s="114"/>
      <c r="AO26" s="20"/>
      <c r="AP26" s="20"/>
      <c r="AQ26" s="20"/>
      <c r="AR26" s="20"/>
      <c r="AS26" s="20"/>
      <c r="AT26" s="4"/>
    </row>
    <row r="27" spans="2:46" ht="14.45" customHeight="1" x14ac:dyDescent="0.15">
      <c r="AL27" s="4" t="s">
        <v>54</v>
      </c>
      <c r="AO27" s="4"/>
      <c r="AP27" s="4"/>
      <c r="AQ27" s="4"/>
      <c r="AR27" s="4"/>
      <c r="AS27" s="4"/>
    </row>
    <row r="28" spans="2:46" ht="14.45" customHeight="1" x14ac:dyDescent="0.15">
      <c r="AT28" s="4"/>
    </row>
    <row r="29" spans="2:46" ht="14.45" customHeight="1" x14ac:dyDescent="0.15">
      <c r="AL29" s="30" t="s">
        <v>32</v>
      </c>
      <c r="AM29" s="33" t="s">
        <v>22</v>
      </c>
      <c r="AN29" s="32"/>
      <c r="AO29" s="34" t="s">
        <v>23</v>
      </c>
      <c r="AP29" s="32"/>
      <c r="AQ29" s="4"/>
      <c r="AR29" s="4"/>
      <c r="AS29" s="4"/>
      <c r="AT29" s="4"/>
    </row>
    <row r="30" spans="2:46" ht="14.45" customHeight="1" x14ac:dyDescent="0.15">
      <c r="AL30" s="30"/>
      <c r="AM30" s="30" t="s">
        <v>20</v>
      </c>
      <c r="AN30" s="30" t="s">
        <v>21</v>
      </c>
      <c r="AO30" s="30" t="s">
        <v>20</v>
      </c>
      <c r="AP30" s="30" t="s">
        <v>21</v>
      </c>
      <c r="AQ30" s="4"/>
      <c r="AR30" s="4"/>
      <c r="AS30" s="4"/>
      <c r="AT30" s="29"/>
    </row>
    <row r="31" spans="2:46" ht="14.45" customHeight="1" x14ac:dyDescent="0.15">
      <c r="AL31" s="31" t="s">
        <v>58</v>
      </c>
      <c r="AM31" s="30">
        <v>11.7</v>
      </c>
      <c r="AN31" s="30">
        <v>6.78</v>
      </c>
      <c r="AO31" s="30">
        <v>17.600000000000001</v>
      </c>
      <c r="AP31" s="30">
        <v>10.1</v>
      </c>
      <c r="AQ31" s="29"/>
      <c r="AR31" s="4"/>
      <c r="AS31" s="29"/>
      <c r="AT31" s="29"/>
    </row>
    <row r="32" spans="2:46" ht="14.45" customHeight="1" x14ac:dyDescent="0.15">
      <c r="AL32" s="31" t="s">
        <v>59</v>
      </c>
      <c r="AM32" s="30">
        <v>10.5</v>
      </c>
      <c r="AN32" s="30">
        <v>6.08</v>
      </c>
      <c r="AO32" s="30">
        <v>15.8</v>
      </c>
      <c r="AP32" s="30">
        <v>9.1199999999999992</v>
      </c>
      <c r="AQ32" s="29"/>
      <c r="AR32" s="4"/>
      <c r="AS32" s="29"/>
      <c r="AT32" s="4"/>
    </row>
    <row r="33" spans="1:45" ht="14.45" customHeight="1" x14ac:dyDescent="0.15">
      <c r="AL33" s="104" t="s">
        <v>69</v>
      </c>
      <c r="AM33" s="104"/>
      <c r="AN33" s="104"/>
      <c r="AO33" s="104"/>
      <c r="AP33" s="104"/>
      <c r="AQ33" s="4"/>
      <c r="AR33" s="4"/>
      <c r="AS33" s="4"/>
    </row>
    <row r="36" spans="1:45" ht="14.45" customHeight="1" x14ac:dyDescent="0.15">
      <c r="B36" s="91" t="s">
        <v>113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3"/>
    </row>
    <row r="37" spans="1:45" ht="14.45" customHeight="1" x14ac:dyDescent="0.15">
      <c r="B37" s="89" t="s">
        <v>118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130">
        <f>AA11*K20</f>
        <v>0</v>
      </c>
      <c r="AB37" s="130"/>
      <c r="AC37" s="130"/>
      <c r="AD37" s="56" t="s">
        <v>27</v>
      </c>
      <c r="AE37" s="56"/>
      <c r="AF37" s="56"/>
      <c r="AG37" s="56"/>
      <c r="AH37" s="5"/>
    </row>
    <row r="38" spans="1:45" ht="14.45" customHeight="1" x14ac:dyDescent="0.15">
      <c r="B38" s="89" t="s">
        <v>114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130">
        <f>AA12*K20</f>
        <v>0</v>
      </c>
      <c r="AB38" s="130"/>
      <c r="AC38" s="130"/>
      <c r="AD38" s="56" t="s">
        <v>27</v>
      </c>
      <c r="AE38" s="56"/>
      <c r="AF38" s="56"/>
      <c r="AG38" s="56"/>
      <c r="AK38" s="18"/>
    </row>
    <row r="39" spans="1:45" ht="14.45" customHeight="1" x14ac:dyDescent="0.15">
      <c r="B39" s="89" t="s">
        <v>115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28" t="str">
        <f>IFERROR((AA37*K21-(K20-AA38)*AA20)/(AA19*K23),"0")</f>
        <v>0</v>
      </c>
      <c r="AB39" s="128"/>
      <c r="AC39" s="128"/>
      <c r="AD39" s="68" t="s">
        <v>157</v>
      </c>
      <c r="AE39" s="68"/>
      <c r="AF39" s="68"/>
      <c r="AG39" s="68"/>
      <c r="AK39" s="18"/>
    </row>
    <row r="40" spans="1:45" ht="14.45" customHeight="1" x14ac:dyDescent="0.1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26">
        <f>AA39*0.00980665</f>
        <v>0</v>
      </c>
      <c r="AB40" s="126"/>
      <c r="AC40" s="126"/>
      <c r="AD40" s="69" t="s">
        <v>31</v>
      </c>
      <c r="AE40" s="69"/>
      <c r="AF40" s="69"/>
      <c r="AG40" s="69"/>
      <c r="AK40" s="18"/>
    </row>
    <row r="41" spans="1:45" ht="14.45" customHeight="1" x14ac:dyDescent="0.15">
      <c r="A41" s="5"/>
      <c r="B41" s="90" t="str">
        <f>IF(AA39&lt;=0,"→せん断応力τのみを検討する。","→せん断応力τ、引張応力σ、引抜強度Ta全て計算する")</f>
        <v>→せん断応力τ、引張応力σ、引抜強度Ta全て計算する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</row>
    <row r="42" spans="1:45" ht="14.45" customHeight="1" x14ac:dyDescent="0.15">
      <c r="A42" s="5"/>
      <c r="B42" s="89" t="s">
        <v>120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128" t="str">
        <f>IFERROR(AA37/(K22*AA18),"0")</f>
        <v>0</v>
      </c>
      <c r="AB42" s="128"/>
      <c r="AC42" s="128"/>
      <c r="AD42" s="68" t="s">
        <v>130</v>
      </c>
      <c r="AE42" s="68"/>
      <c r="AF42" s="68"/>
      <c r="AG42" s="68"/>
    </row>
    <row r="43" spans="1:45" ht="14.45" customHeight="1" x14ac:dyDescent="0.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126">
        <f>AA42*0.00980665</f>
        <v>0</v>
      </c>
      <c r="AB43" s="126"/>
      <c r="AC43" s="126"/>
      <c r="AD43" s="69" t="s">
        <v>128</v>
      </c>
      <c r="AE43" s="69"/>
      <c r="AF43" s="69"/>
      <c r="AG43" s="69"/>
    </row>
    <row r="44" spans="1:45" ht="14.45" customHeight="1" x14ac:dyDescent="0.15">
      <c r="B44" s="90" t="str">
        <f>IF(AA43&lt;K25, "→τ&lt;fsなのでせん断応力に関しては問題無。","→基礎ボルトの再選定が必要。")</f>
        <v>→τ&lt;fsなのでせん断応力に関しては問題無。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</row>
    <row r="45" spans="1:45" ht="14.45" customHeight="1" x14ac:dyDescent="0.15">
      <c r="B45" s="89" t="s">
        <v>121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128" t="str">
        <f>IFERROR(AA39/AA18,"0")</f>
        <v>0</v>
      </c>
      <c r="AB45" s="128"/>
      <c r="AC45" s="128"/>
      <c r="AD45" s="68" t="s">
        <v>130</v>
      </c>
      <c r="AE45" s="68"/>
      <c r="AF45" s="68"/>
      <c r="AG45" s="68"/>
    </row>
    <row r="46" spans="1:45" ht="14.45" customHeight="1" x14ac:dyDescent="0.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126">
        <f>AA45*0.00980665</f>
        <v>0</v>
      </c>
      <c r="AB46" s="126"/>
      <c r="AC46" s="126"/>
      <c r="AD46" s="69" t="s">
        <v>128</v>
      </c>
      <c r="AE46" s="69"/>
      <c r="AF46" s="69"/>
      <c r="AG46" s="69"/>
    </row>
    <row r="47" spans="1:45" ht="14.45" customHeight="1" x14ac:dyDescent="0.15">
      <c r="B47" s="89" t="s">
        <v>126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130">
        <f>1.4*K24-1.6*AA43</f>
        <v>0</v>
      </c>
      <c r="AB47" s="130"/>
      <c r="AC47" s="130"/>
      <c r="AD47" s="56" t="s">
        <v>128</v>
      </c>
      <c r="AE47" s="56"/>
      <c r="AF47" s="56"/>
      <c r="AG47" s="56"/>
    </row>
    <row r="48" spans="1:45" ht="14.45" customHeight="1" x14ac:dyDescent="0.15">
      <c r="B48" s="90" t="str">
        <f>IF(AA43&lt;4.4,IF(AA46&lt;=K24,"σ≦ftなので問題無","基礎ボルトの再選定が必要"),IF(AA46&lt;=MIN(K24,AA47),"σ≦(ftとftsの最小のもの)なので問題無","基礎ボルトの再選定が必要"))</f>
        <v>σ≦ftなので問題無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1:46" ht="14.45" customHeight="1" x14ac:dyDescent="0.15">
      <c r="C49" s="11"/>
      <c r="Y49" s="24"/>
      <c r="Z49" s="24"/>
      <c r="AA49" s="74"/>
      <c r="AB49" s="74"/>
      <c r="AC49" s="74"/>
      <c r="AD49" s="132"/>
      <c r="AE49" s="132"/>
      <c r="AF49" s="132"/>
      <c r="AG49" s="132"/>
    </row>
    <row r="50" spans="1:46" ht="14.45" customHeight="1" x14ac:dyDescent="0.15">
      <c r="B50" s="129" t="s">
        <v>72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T50" s="5"/>
    </row>
    <row r="51" spans="1:46" ht="14.45" customHeight="1" x14ac:dyDescent="0.15">
      <c r="A51" s="5"/>
      <c r="B51" s="87" t="s">
        <v>122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135">
        <f>9/100*AA24</f>
        <v>0.16200000000000001</v>
      </c>
      <c r="AB51" s="136"/>
      <c r="AC51" s="137"/>
      <c r="AD51" s="103" t="s">
        <v>128</v>
      </c>
      <c r="AE51" s="104"/>
      <c r="AF51" s="104"/>
      <c r="AG51" s="105"/>
      <c r="AK51" s="5"/>
      <c r="AT51" s="5"/>
    </row>
    <row r="52" spans="1:46" ht="14.45" customHeight="1" x14ac:dyDescent="0.15">
      <c r="A52" s="5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138"/>
      <c r="AB52" s="139"/>
      <c r="AC52" s="140"/>
      <c r="AD52" s="106"/>
      <c r="AE52" s="107"/>
      <c r="AF52" s="107"/>
      <c r="AG52" s="108"/>
      <c r="AK52" s="5"/>
      <c r="AT52" s="5"/>
    </row>
    <row r="53" spans="1:46" ht="14.45" customHeight="1" x14ac:dyDescent="0.15">
      <c r="B53" s="87" t="s">
        <v>151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130" t="str">
        <f>IF(AA51&lt;=0.203,"○","×")</f>
        <v>○</v>
      </c>
      <c r="AB53" s="130"/>
      <c r="AC53" s="130"/>
      <c r="AD53" s="56" t="s">
        <v>128</v>
      </c>
      <c r="AE53" s="56"/>
      <c r="AF53" s="56"/>
      <c r="AG53" s="56"/>
      <c r="AK53" s="5"/>
    </row>
    <row r="54" spans="1:46" ht="14.45" customHeight="1" x14ac:dyDescent="0.15">
      <c r="B54" s="87" t="s">
        <v>152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130">
        <f>PI()*AA17*AA21*AA51</f>
        <v>0</v>
      </c>
      <c r="AB54" s="130"/>
      <c r="AC54" s="130"/>
      <c r="AD54" s="56" t="s">
        <v>31</v>
      </c>
      <c r="AE54" s="56"/>
      <c r="AF54" s="56"/>
      <c r="AG54" s="56"/>
      <c r="AK54" s="5"/>
    </row>
    <row r="55" spans="1:46" ht="14.45" customHeight="1" x14ac:dyDescent="0.15">
      <c r="B55" s="90" t="str">
        <f>IF(AA40&lt;AA54,"Rb&lt;Taなので問題無","基礎ボルトの再選定が必要。")</f>
        <v>基礎ボルトの再選定が必要。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</row>
    <row r="57" spans="1:46" ht="14.45" customHeight="1" x14ac:dyDescent="0.15">
      <c r="D57" s="15"/>
      <c r="E57" s="1"/>
      <c r="F57" s="10"/>
      <c r="G57" s="10"/>
      <c r="H57" s="3"/>
    </row>
    <row r="59" spans="1:46" ht="14.45" customHeight="1" x14ac:dyDescent="0.15">
      <c r="A59" s="11"/>
    </row>
    <row r="60" spans="1:46" ht="14.45" customHeight="1" x14ac:dyDescent="0.15">
      <c r="A60" s="11"/>
    </row>
    <row r="61" spans="1:46" ht="14.45" customHeight="1" x14ac:dyDescent="0.15">
      <c r="A61" s="11"/>
    </row>
    <row r="67" spans="38:38" ht="14.45" customHeight="1" x14ac:dyDescent="0.15">
      <c r="AL67" s="3"/>
    </row>
  </sheetData>
  <mergeCells count="143">
    <mergeCell ref="B55:AG55"/>
    <mergeCell ref="B53:Z53"/>
    <mergeCell ref="AA53:AC53"/>
    <mergeCell ref="AD53:AG53"/>
    <mergeCell ref="B54:Z54"/>
    <mergeCell ref="AA54:AC54"/>
    <mergeCell ref="AD54:AG54"/>
    <mergeCell ref="B50:AG50"/>
    <mergeCell ref="B51:Z52"/>
    <mergeCell ref="AA51:AC52"/>
    <mergeCell ref="AD51:AG52"/>
    <mergeCell ref="B47:Z47"/>
    <mergeCell ref="AA47:AC47"/>
    <mergeCell ref="AD47:AG47"/>
    <mergeCell ref="B48:AG48"/>
    <mergeCell ref="AA49:AC49"/>
    <mergeCell ref="AD49:AG49"/>
    <mergeCell ref="B44:AG44"/>
    <mergeCell ref="B45:Z46"/>
    <mergeCell ref="AA45:AC45"/>
    <mergeCell ref="AD45:AG45"/>
    <mergeCell ref="AA46:AC46"/>
    <mergeCell ref="AD46:AG46"/>
    <mergeCell ref="B41:AG41"/>
    <mergeCell ref="B42:Z43"/>
    <mergeCell ref="AA42:AC42"/>
    <mergeCell ref="AD42:AG42"/>
    <mergeCell ref="AA43:AC43"/>
    <mergeCell ref="AD43:AG43"/>
    <mergeCell ref="B38:Z38"/>
    <mergeCell ref="AA38:AC38"/>
    <mergeCell ref="AD38:AG38"/>
    <mergeCell ref="B39:Z40"/>
    <mergeCell ref="AA39:AC39"/>
    <mergeCell ref="AD39:AG39"/>
    <mergeCell ref="AA40:AC40"/>
    <mergeCell ref="AD40:AG40"/>
    <mergeCell ref="AL33:AP33"/>
    <mergeCell ref="B36:AG36"/>
    <mergeCell ref="B37:Z37"/>
    <mergeCell ref="AA37:AC37"/>
    <mergeCell ref="AD37:AG37"/>
    <mergeCell ref="B26:J26"/>
    <mergeCell ref="K26:O26"/>
    <mergeCell ref="P26:Q26"/>
    <mergeCell ref="R26:Z26"/>
    <mergeCell ref="AA26:AE26"/>
    <mergeCell ref="AF26:AG26"/>
    <mergeCell ref="AA23:AE23"/>
    <mergeCell ref="AF23:AG23"/>
    <mergeCell ref="B24:J24"/>
    <mergeCell ref="K24:O24"/>
    <mergeCell ref="P24:Q24"/>
    <mergeCell ref="R24:Z24"/>
    <mergeCell ref="AA24:AE24"/>
    <mergeCell ref="AF24:AG24"/>
    <mergeCell ref="AL26:AN26"/>
    <mergeCell ref="AL21:AN21"/>
    <mergeCell ref="B22:J22"/>
    <mergeCell ref="K22:O22"/>
    <mergeCell ref="P22:Q22"/>
    <mergeCell ref="R22:Z22"/>
    <mergeCell ref="AA22:AE22"/>
    <mergeCell ref="AF22:AG22"/>
    <mergeCell ref="AL22:AL25"/>
    <mergeCell ref="B23:J23"/>
    <mergeCell ref="K23:O23"/>
    <mergeCell ref="B21:J21"/>
    <mergeCell ref="K21:O21"/>
    <mergeCell ref="P21:Q21"/>
    <mergeCell ref="R21:Z21"/>
    <mergeCell ref="AA21:AE21"/>
    <mergeCell ref="AF21:AG21"/>
    <mergeCell ref="B25:J25"/>
    <mergeCell ref="K25:O25"/>
    <mergeCell ref="P25:Q25"/>
    <mergeCell ref="R25:Z25"/>
    <mergeCell ref="AA25:AE25"/>
    <mergeCell ref="AF25:AG25"/>
    <mergeCell ref="P23:Q23"/>
    <mergeCell ref="R23:Z23"/>
    <mergeCell ref="B20:J20"/>
    <mergeCell ref="K20:O20"/>
    <mergeCell ref="P20:Q20"/>
    <mergeCell ref="R20:Z20"/>
    <mergeCell ref="AA20:AE20"/>
    <mergeCell ref="AF20:AG20"/>
    <mergeCell ref="B19:J19"/>
    <mergeCell ref="K19:O19"/>
    <mergeCell ref="P19:Q19"/>
    <mergeCell ref="R19:Z19"/>
    <mergeCell ref="AA19:AE19"/>
    <mergeCell ref="AF19:AG19"/>
    <mergeCell ref="B18:J18"/>
    <mergeCell ref="K18:O18"/>
    <mergeCell ref="P18:Q18"/>
    <mergeCell ref="R18:Z18"/>
    <mergeCell ref="AA18:AE18"/>
    <mergeCell ref="AF18:AG18"/>
    <mergeCell ref="B17:J17"/>
    <mergeCell ref="K17:O17"/>
    <mergeCell ref="P17:Q17"/>
    <mergeCell ref="R17:Z17"/>
    <mergeCell ref="AA17:AE17"/>
    <mergeCell ref="AF17:AG17"/>
    <mergeCell ref="B13:J13"/>
    <mergeCell ref="K13:Q13"/>
    <mergeCell ref="R13:Z13"/>
    <mergeCell ref="AA13:AG13"/>
    <mergeCell ref="B15:AG15"/>
    <mergeCell ref="B16:J16"/>
    <mergeCell ref="K16:Q16"/>
    <mergeCell ref="R16:Z16"/>
    <mergeCell ref="AA16:AG16"/>
    <mergeCell ref="B11:J11"/>
    <mergeCell ref="K11:Q11"/>
    <mergeCell ref="R11:Z11"/>
    <mergeCell ref="AA11:AG11"/>
    <mergeCell ref="B12:J12"/>
    <mergeCell ref="K12:Q12"/>
    <mergeCell ref="R12:Z12"/>
    <mergeCell ref="AA12:AG12"/>
    <mergeCell ref="B8:AG8"/>
    <mergeCell ref="B9:J9"/>
    <mergeCell ref="K9:Q9"/>
    <mergeCell ref="R9:Z9"/>
    <mergeCell ref="AA9:AG9"/>
    <mergeCell ref="B10:J10"/>
    <mergeCell ref="K10:Q10"/>
    <mergeCell ref="R10:Z10"/>
    <mergeCell ref="AA10:AG10"/>
    <mergeCell ref="B4:L4"/>
    <mergeCell ref="V4:X6"/>
    <mergeCell ref="Y4:AA6"/>
    <mergeCell ref="AB4:AD6"/>
    <mergeCell ref="AE4:AG6"/>
    <mergeCell ref="B5:L5"/>
    <mergeCell ref="B1:AG2"/>
    <mergeCell ref="B3:L3"/>
    <mergeCell ref="V3:X3"/>
    <mergeCell ref="Y3:AA3"/>
    <mergeCell ref="AB3:AD3"/>
    <mergeCell ref="AE3:AG3"/>
  </mergeCells>
  <phoneticPr fontId="2"/>
  <dataValidations count="5">
    <dataValidation type="list" allowBlank="1" showInputMessage="1" showErrorMessage="1" sqref="K11:Q11" xr:uid="{00000000-0002-0000-0300-000000000000}">
      <formula1>$AL$6:$AL$7</formula1>
    </dataValidation>
    <dataValidation type="list" allowBlank="1" showInputMessage="1" showErrorMessage="1" sqref="K13:Q13" xr:uid="{00000000-0002-0000-0300-000001000000}">
      <formula1>$AM$16:$AO$16</formula1>
    </dataValidation>
    <dataValidation type="list" allowBlank="1" showInputMessage="1" showErrorMessage="1" sqref="K10:Q10" xr:uid="{00000000-0002-0000-0300-000002000000}">
      <formula1>$AL$17:$AL$19</formula1>
    </dataValidation>
    <dataValidation type="list" allowBlank="1" showInputMessage="1" showErrorMessage="1" sqref="K19:O19" xr:uid="{00000000-0002-0000-0300-000003000000}">
      <formula1>$AL$31:$AL$32</formula1>
    </dataValidation>
    <dataValidation type="list" allowBlank="1" showInputMessage="1" showErrorMessage="1" sqref="K18:O18" xr:uid="{00000000-0002-0000-0300-000004000000}">
      <formula1>$AL$3:$AL$4</formula1>
    </dataValidation>
  </dataValidations>
  <pageMargins left="0.78740157480314965" right="0.39370078740157483" top="0.39370078740157483" bottom="0.39370078740157483" header="0" footer="0.39370078740157483"/>
  <pageSetup paperSize="9" orientation="portrait" r:id="rId1"/>
  <headerFooter alignWithMargins="0">
    <oddFooter>&amp;C&amp;P/&amp;N</oddFooter>
  </headerFooter>
  <colBreaks count="1" manualBreakCount="1">
    <brk id="35" max="11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58"/>
  <sheetViews>
    <sheetView view="pageBreakPreview" zoomScale="80" zoomScaleNormal="115" zoomScaleSheetLayoutView="80" workbookViewId="0">
      <selection activeCell="B15" sqref="B15:AG16"/>
    </sheetView>
  </sheetViews>
  <sheetFormatPr defaultColWidth="2.625" defaultRowHeight="14.45" customHeight="1" x14ac:dyDescent="0.15"/>
  <cols>
    <col min="1" max="28" width="2.625" style="2" customWidth="1"/>
    <col min="29" max="36" width="2.625" style="4" customWidth="1"/>
    <col min="37" max="37" width="2.5" style="4" customWidth="1"/>
    <col min="38" max="38" width="27.625" style="2" bestFit="1" customWidth="1"/>
    <col min="39" max="39" width="20.5" style="2" bestFit="1" customWidth="1"/>
    <col min="40" max="40" width="22.875" style="2" bestFit="1" customWidth="1"/>
    <col min="41" max="41" width="11.125" style="2" bestFit="1" customWidth="1"/>
    <col min="42" max="42" width="11.25" style="2" bestFit="1" customWidth="1"/>
    <col min="43" max="44" width="2.625" style="2"/>
    <col min="45" max="45" width="8.125" style="2" bestFit="1" customWidth="1"/>
    <col min="46" max="16384" width="2.625" style="2"/>
  </cols>
  <sheetData>
    <row r="1" spans="1:46" ht="14.45" customHeight="1" x14ac:dyDescent="0.15">
      <c r="B1" s="73" t="s">
        <v>132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L1" s="14" t="s">
        <v>53</v>
      </c>
      <c r="AM1" s="6"/>
      <c r="AN1" s="6"/>
      <c r="AO1" s="6"/>
      <c r="AP1" s="6"/>
      <c r="AQ1" s="6"/>
      <c r="AR1" s="6"/>
      <c r="AS1" s="6"/>
      <c r="AT1" s="6"/>
    </row>
    <row r="2" spans="1:46" ht="14.45" customHeight="1" x14ac:dyDescent="0.15">
      <c r="A2" s="1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L2" s="2" t="s">
        <v>55</v>
      </c>
    </row>
    <row r="3" spans="1:46" ht="14.45" customHeight="1" x14ac:dyDescent="0.15">
      <c r="B3" s="74" t="s">
        <v>136</v>
      </c>
      <c r="C3" s="74"/>
      <c r="D3" s="74"/>
      <c r="E3" s="74"/>
      <c r="F3" s="74"/>
      <c r="G3" s="74"/>
      <c r="H3" s="74"/>
      <c r="I3" s="74"/>
      <c r="J3" s="74"/>
      <c r="K3" s="74"/>
      <c r="L3" s="74"/>
      <c r="V3" s="75" t="s">
        <v>139</v>
      </c>
      <c r="W3" s="76"/>
      <c r="X3" s="77"/>
      <c r="Y3" s="75" t="s">
        <v>135</v>
      </c>
      <c r="Z3" s="76"/>
      <c r="AA3" s="76"/>
      <c r="AB3" s="75" t="s">
        <v>135</v>
      </c>
      <c r="AC3" s="76"/>
      <c r="AD3" s="77"/>
      <c r="AE3" s="75" t="s">
        <v>140</v>
      </c>
      <c r="AF3" s="76"/>
      <c r="AG3" s="77"/>
      <c r="AL3" s="2" t="s">
        <v>147</v>
      </c>
    </row>
    <row r="4" spans="1:46" ht="14.45" customHeight="1" x14ac:dyDescent="0.15">
      <c r="B4" s="74" t="s">
        <v>133</v>
      </c>
      <c r="C4" s="74"/>
      <c r="D4" s="74"/>
      <c r="E4" s="74"/>
      <c r="F4" s="74"/>
      <c r="G4" s="74"/>
      <c r="H4" s="74"/>
      <c r="I4" s="74"/>
      <c r="J4" s="74"/>
      <c r="K4" s="74"/>
      <c r="L4" s="74"/>
      <c r="V4" s="78"/>
      <c r="W4" s="79"/>
      <c r="X4" s="80"/>
      <c r="Y4" s="78"/>
      <c r="Z4" s="79"/>
      <c r="AA4" s="80"/>
      <c r="AB4" s="78"/>
      <c r="AC4" s="79"/>
      <c r="AD4" s="80"/>
      <c r="AE4" s="78"/>
      <c r="AF4" s="79"/>
      <c r="AG4" s="80"/>
      <c r="AL4" s="2" t="s">
        <v>148</v>
      </c>
    </row>
    <row r="5" spans="1:46" ht="14.45" customHeight="1" x14ac:dyDescent="0.15">
      <c r="B5" s="74" t="s">
        <v>134</v>
      </c>
      <c r="C5" s="74"/>
      <c r="D5" s="74"/>
      <c r="E5" s="74"/>
      <c r="F5" s="74"/>
      <c r="G5" s="74"/>
      <c r="H5" s="74"/>
      <c r="I5" s="74"/>
      <c r="J5" s="74"/>
      <c r="K5" s="74"/>
      <c r="L5" s="74"/>
      <c r="V5" s="81"/>
      <c r="W5" s="82"/>
      <c r="X5" s="83"/>
      <c r="Y5" s="81"/>
      <c r="Z5" s="82"/>
      <c r="AA5" s="83"/>
      <c r="AB5" s="81"/>
      <c r="AC5" s="82"/>
      <c r="AD5" s="83"/>
      <c r="AE5" s="81"/>
      <c r="AF5" s="82"/>
      <c r="AG5" s="83"/>
      <c r="AT5" s="4"/>
    </row>
    <row r="6" spans="1:46" ht="14.45" customHeight="1" x14ac:dyDescent="0.15">
      <c r="V6" s="84"/>
      <c r="W6" s="85"/>
      <c r="X6" s="86"/>
      <c r="Y6" s="84"/>
      <c r="Z6" s="85"/>
      <c r="AA6" s="86"/>
      <c r="AB6" s="84"/>
      <c r="AC6" s="85"/>
      <c r="AD6" s="86"/>
      <c r="AE6" s="84"/>
      <c r="AF6" s="85"/>
      <c r="AG6" s="86"/>
      <c r="AL6" s="2" t="s">
        <v>107</v>
      </c>
      <c r="AQ6" s="4"/>
      <c r="AR6" s="4"/>
      <c r="AS6" s="4"/>
      <c r="AT6" s="4"/>
    </row>
    <row r="7" spans="1:46" ht="14.45" customHeight="1" x14ac:dyDescent="0.15">
      <c r="AL7" s="2" t="s">
        <v>108</v>
      </c>
      <c r="AQ7" s="4"/>
      <c r="AR7" s="4"/>
      <c r="AS7" s="4"/>
      <c r="AT7" s="22"/>
    </row>
    <row r="8" spans="1:46" ht="14.45" customHeight="1" x14ac:dyDescent="0.15">
      <c r="B8" s="91" t="s">
        <v>111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L8" s="4"/>
      <c r="AQ8" s="22"/>
      <c r="AR8" s="22"/>
      <c r="AS8" s="22"/>
      <c r="AT8" s="22"/>
    </row>
    <row r="9" spans="1:46" ht="14.45" customHeight="1" x14ac:dyDescent="0.15">
      <c r="B9" s="121" t="s">
        <v>24</v>
      </c>
      <c r="C9" s="121"/>
      <c r="D9" s="121"/>
      <c r="E9" s="121"/>
      <c r="F9" s="121"/>
      <c r="G9" s="121"/>
      <c r="H9" s="121"/>
      <c r="I9" s="121"/>
      <c r="J9" s="121"/>
      <c r="K9" s="121" t="s">
        <v>25</v>
      </c>
      <c r="L9" s="121"/>
      <c r="M9" s="121"/>
      <c r="N9" s="121"/>
      <c r="O9" s="121"/>
      <c r="P9" s="121"/>
      <c r="Q9" s="121"/>
      <c r="R9" s="121" t="s">
        <v>24</v>
      </c>
      <c r="S9" s="121"/>
      <c r="T9" s="121"/>
      <c r="U9" s="121"/>
      <c r="V9" s="121"/>
      <c r="W9" s="121"/>
      <c r="X9" s="121"/>
      <c r="Y9" s="121"/>
      <c r="Z9" s="121"/>
      <c r="AA9" s="121" t="s">
        <v>25</v>
      </c>
      <c r="AB9" s="121"/>
      <c r="AC9" s="121"/>
      <c r="AD9" s="121"/>
      <c r="AE9" s="121"/>
      <c r="AF9" s="121"/>
      <c r="AG9" s="121"/>
      <c r="AL9" s="9" t="s">
        <v>0</v>
      </c>
      <c r="AM9" s="25" t="s">
        <v>1</v>
      </c>
      <c r="AN9" s="7"/>
      <c r="AO9" s="26"/>
      <c r="AQ9" s="22"/>
      <c r="AR9" s="22"/>
      <c r="AS9" s="22"/>
      <c r="AT9" s="22"/>
    </row>
    <row r="10" spans="1:46" ht="14.45" customHeight="1" x14ac:dyDescent="0.15">
      <c r="B10" s="88" t="s">
        <v>15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 t="s">
        <v>48</v>
      </c>
      <c r="S10" s="88"/>
      <c r="T10" s="88"/>
      <c r="U10" s="88"/>
      <c r="V10" s="88"/>
      <c r="W10" s="88"/>
      <c r="X10" s="88"/>
      <c r="Y10" s="88"/>
      <c r="Z10" s="88"/>
      <c r="AA10" s="122" t="str">
        <f>IFERROR(VLOOKUP(K10,AL16:AO19,MATCH(K13,AL16:AO16,0),FALSE),"0")</f>
        <v>0</v>
      </c>
      <c r="AB10" s="122"/>
      <c r="AC10" s="122"/>
      <c r="AD10" s="122"/>
      <c r="AE10" s="122"/>
      <c r="AF10" s="122"/>
      <c r="AG10" s="122"/>
      <c r="AL10" s="9"/>
      <c r="AM10" s="9" t="s">
        <v>62</v>
      </c>
      <c r="AN10" s="9" t="s">
        <v>63</v>
      </c>
      <c r="AO10" s="9" t="s">
        <v>64</v>
      </c>
      <c r="AQ10" s="22"/>
      <c r="AR10" s="22"/>
      <c r="AS10" s="22"/>
      <c r="AT10" s="22"/>
    </row>
    <row r="11" spans="1:46" ht="14.45" customHeight="1" x14ac:dyDescent="0.15">
      <c r="B11" s="88" t="s">
        <v>109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 t="s">
        <v>119</v>
      </c>
      <c r="S11" s="88"/>
      <c r="T11" s="88"/>
      <c r="U11" s="88"/>
      <c r="V11" s="88"/>
      <c r="W11" s="88"/>
      <c r="X11" s="88"/>
      <c r="Y11" s="88"/>
      <c r="Z11" s="88"/>
      <c r="AA11" s="123">
        <f>AA13*AA10</f>
        <v>0</v>
      </c>
      <c r="AB11" s="123"/>
      <c r="AC11" s="123"/>
      <c r="AD11" s="123"/>
      <c r="AE11" s="123"/>
      <c r="AF11" s="123"/>
      <c r="AG11" s="123"/>
      <c r="AL11" s="27" t="s">
        <v>2</v>
      </c>
      <c r="AM11" s="28">
        <v>2</v>
      </c>
      <c r="AN11" s="28">
        <v>1.5</v>
      </c>
      <c r="AO11" s="28">
        <v>1</v>
      </c>
      <c r="AQ11" s="22"/>
      <c r="AR11" s="22"/>
      <c r="AS11" s="22"/>
      <c r="AT11" s="22"/>
    </row>
    <row r="12" spans="1:46" ht="14.45" customHeight="1" x14ac:dyDescent="0.15">
      <c r="A12" s="13"/>
      <c r="B12" s="88" t="s">
        <v>16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 t="s">
        <v>110</v>
      </c>
      <c r="S12" s="88"/>
      <c r="T12" s="88"/>
      <c r="U12" s="88"/>
      <c r="V12" s="88"/>
      <c r="W12" s="88"/>
      <c r="X12" s="88"/>
      <c r="Y12" s="88"/>
      <c r="Z12" s="88"/>
      <c r="AA12" s="123">
        <f>AA11/2</f>
        <v>0</v>
      </c>
      <c r="AB12" s="123"/>
      <c r="AC12" s="123"/>
      <c r="AD12" s="123"/>
      <c r="AE12" s="123"/>
      <c r="AF12" s="123"/>
      <c r="AG12" s="123"/>
      <c r="AL12" s="27" t="s">
        <v>3</v>
      </c>
      <c r="AM12" s="28">
        <v>1.5</v>
      </c>
      <c r="AN12" s="28">
        <v>1</v>
      </c>
      <c r="AO12" s="28">
        <v>0.6</v>
      </c>
      <c r="AQ12" s="22"/>
      <c r="AR12" s="22"/>
      <c r="AS12" s="22"/>
      <c r="AT12" s="22"/>
    </row>
    <row r="13" spans="1:46" ht="14.45" customHeight="1" x14ac:dyDescent="0.15">
      <c r="A13" s="8"/>
      <c r="B13" s="88" t="s">
        <v>17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 t="s">
        <v>34</v>
      </c>
      <c r="S13" s="88"/>
      <c r="T13" s="88"/>
      <c r="U13" s="88"/>
      <c r="V13" s="88"/>
      <c r="W13" s="88"/>
      <c r="X13" s="88"/>
      <c r="Y13" s="88"/>
      <c r="Z13" s="88"/>
      <c r="AA13" s="124"/>
      <c r="AB13" s="124"/>
      <c r="AC13" s="124"/>
      <c r="AD13" s="124"/>
      <c r="AE13" s="124"/>
      <c r="AF13" s="124"/>
      <c r="AG13" s="124"/>
      <c r="AL13" s="27" t="s">
        <v>4</v>
      </c>
      <c r="AM13" s="28">
        <v>1</v>
      </c>
      <c r="AN13" s="28">
        <v>0.6</v>
      </c>
      <c r="AO13" s="28">
        <v>0.4</v>
      </c>
      <c r="AQ13" s="22"/>
      <c r="AR13" s="22"/>
      <c r="AS13" s="22"/>
      <c r="AT13" s="22"/>
    </row>
    <row r="14" spans="1:46" ht="14.45" customHeight="1" x14ac:dyDescent="0.15">
      <c r="A14" s="8"/>
      <c r="AL14" s="4"/>
      <c r="AM14" s="4"/>
      <c r="AN14" s="4"/>
      <c r="AO14" s="4"/>
      <c r="AQ14" s="22"/>
      <c r="AR14" s="22"/>
      <c r="AS14" s="22"/>
      <c r="AT14" s="22"/>
    </row>
    <row r="15" spans="1:46" ht="14.45" customHeight="1" x14ac:dyDescent="0.15">
      <c r="A15" s="8"/>
      <c r="B15" s="94" t="s">
        <v>112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6"/>
      <c r="AL15" s="9" t="s">
        <v>0</v>
      </c>
      <c r="AM15" s="25" t="s">
        <v>1</v>
      </c>
      <c r="AN15" s="7"/>
      <c r="AO15" s="26"/>
      <c r="AQ15" s="22"/>
      <c r="AR15" s="22"/>
      <c r="AS15" s="22"/>
      <c r="AT15" s="22"/>
    </row>
    <row r="16" spans="1:46" ht="14.45" customHeight="1" x14ac:dyDescent="0.15">
      <c r="B16" s="129" t="s">
        <v>24</v>
      </c>
      <c r="C16" s="129"/>
      <c r="D16" s="129"/>
      <c r="E16" s="129"/>
      <c r="F16" s="129"/>
      <c r="G16" s="129"/>
      <c r="H16" s="129"/>
      <c r="I16" s="129"/>
      <c r="J16" s="129"/>
      <c r="K16" s="129" t="s">
        <v>25</v>
      </c>
      <c r="L16" s="129"/>
      <c r="M16" s="129"/>
      <c r="N16" s="129"/>
      <c r="O16" s="129"/>
      <c r="P16" s="129"/>
      <c r="Q16" s="129"/>
      <c r="R16" s="94" t="s">
        <v>24</v>
      </c>
      <c r="S16" s="95"/>
      <c r="T16" s="95"/>
      <c r="U16" s="95"/>
      <c r="V16" s="95"/>
      <c r="W16" s="95"/>
      <c r="X16" s="95"/>
      <c r="Y16" s="95"/>
      <c r="Z16" s="96"/>
      <c r="AA16" s="94" t="s">
        <v>25</v>
      </c>
      <c r="AB16" s="95"/>
      <c r="AC16" s="95"/>
      <c r="AD16" s="95"/>
      <c r="AE16" s="95"/>
      <c r="AF16" s="95"/>
      <c r="AG16" s="96"/>
      <c r="AL16" s="9"/>
      <c r="AM16" s="9" t="s">
        <v>62</v>
      </c>
      <c r="AN16" s="9" t="s">
        <v>63</v>
      </c>
      <c r="AO16" s="9" t="s">
        <v>64</v>
      </c>
      <c r="AQ16" s="22"/>
      <c r="AR16" s="22"/>
      <c r="AS16" s="22"/>
    </row>
    <row r="17" spans="2:46" ht="14.45" customHeight="1" x14ac:dyDescent="0.15">
      <c r="B17" s="125" t="s">
        <v>26</v>
      </c>
      <c r="C17" s="125"/>
      <c r="D17" s="125"/>
      <c r="E17" s="125"/>
      <c r="F17" s="125"/>
      <c r="G17" s="125"/>
      <c r="H17" s="125"/>
      <c r="I17" s="125"/>
      <c r="J17" s="125"/>
      <c r="K17" s="127" t="str">
        <f>AL2</f>
        <v>短形断面</v>
      </c>
      <c r="L17" s="127"/>
      <c r="M17" s="127"/>
      <c r="N17" s="127"/>
      <c r="O17" s="127"/>
      <c r="P17" s="51"/>
      <c r="Q17" s="51"/>
      <c r="R17" s="125" t="s">
        <v>36</v>
      </c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51" t="s">
        <v>28</v>
      </c>
      <c r="AG17" s="51"/>
      <c r="AL17" s="27" t="s">
        <v>2</v>
      </c>
      <c r="AM17" s="28">
        <v>2</v>
      </c>
      <c r="AN17" s="28">
        <v>1.5</v>
      </c>
      <c r="AO17" s="28">
        <v>1</v>
      </c>
    </row>
    <row r="18" spans="2:46" ht="14.45" customHeight="1" x14ac:dyDescent="0.15">
      <c r="B18" s="125" t="s">
        <v>18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51"/>
      <c r="Q18" s="51"/>
      <c r="R18" s="125" t="s">
        <v>49</v>
      </c>
      <c r="S18" s="125"/>
      <c r="T18" s="125"/>
      <c r="U18" s="125"/>
      <c r="V18" s="125"/>
      <c r="W18" s="125"/>
      <c r="X18" s="125"/>
      <c r="Y18" s="125"/>
      <c r="Z18" s="125"/>
      <c r="AA18" s="131">
        <f>PI()/4*AA17^2</f>
        <v>0</v>
      </c>
      <c r="AB18" s="131"/>
      <c r="AC18" s="131"/>
      <c r="AD18" s="131"/>
      <c r="AE18" s="131"/>
      <c r="AF18" s="51" t="s">
        <v>50</v>
      </c>
      <c r="AG18" s="51"/>
      <c r="AL18" s="27" t="s">
        <v>3</v>
      </c>
      <c r="AM18" s="28">
        <v>1.5</v>
      </c>
      <c r="AN18" s="28">
        <v>1</v>
      </c>
      <c r="AO18" s="28">
        <v>0.6</v>
      </c>
    </row>
    <row r="19" spans="2:46" ht="14.45" customHeight="1" x14ac:dyDescent="0.15">
      <c r="B19" s="125" t="s">
        <v>19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51"/>
      <c r="Q19" s="51"/>
      <c r="R19" s="125" t="s">
        <v>116</v>
      </c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51" t="s">
        <v>28</v>
      </c>
      <c r="AG19" s="51"/>
      <c r="AL19" s="27" t="s">
        <v>4</v>
      </c>
      <c r="AM19" s="28">
        <f>IF($K$11="水槽",AM13*1.5,AM13)</f>
        <v>1</v>
      </c>
      <c r="AN19" s="28">
        <f>IF($K$11="水槽",ROUNDUP(AN13*1.5,0),AN13)</f>
        <v>0.6</v>
      </c>
      <c r="AO19" s="28">
        <f>IF($K$11="水槽",AO13*1.5,AO13)</f>
        <v>0.4</v>
      </c>
    </row>
    <row r="20" spans="2:46" ht="14.45" customHeight="1" x14ac:dyDescent="0.15">
      <c r="B20" s="125" t="s">
        <v>165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51" t="s">
        <v>37</v>
      </c>
      <c r="Q20" s="51"/>
      <c r="R20" s="125" t="s">
        <v>117</v>
      </c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51" t="s">
        <v>28</v>
      </c>
      <c r="AG20" s="51"/>
      <c r="AL20" s="19"/>
    </row>
    <row r="21" spans="2:46" ht="14.45" customHeight="1" x14ac:dyDescent="0.15">
      <c r="B21" s="115" t="s">
        <v>47</v>
      </c>
      <c r="C21" s="116"/>
      <c r="D21" s="116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7"/>
      <c r="P21" s="112" t="s">
        <v>28</v>
      </c>
      <c r="Q21" s="114"/>
      <c r="R21" s="125" t="s">
        <v>60</v>
      </c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51" t="s">
        <v>28</v>
      </c>
      <c r="AG21" s="51"/>
      <c r="AL21" s="107" t="s">
        <v>5</v>
      </c>
      <c r="AM21" s="107"/>
      <c r="AN21" s="107"/>
    </row>
    <row r="22" spans="2:46" ht="14.45" customHeight="1" x14ac:dyDescent="0.15">
      <c r="B22" s="115" t="s">
        <v>35</v>
      </c>
      <c r="C22" s="116"/>
      <c r="D22" s="116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7"/>
      <c r="P22" s="112" t="s">
        <v>39</v>
      </c>
      <c r="Q22" s="114"/>
      <c r="R22" s="125" t="s">
        <v>123</v>
      </c>
      <c r="S22" s="125"/>
      <c r="T22" s="125"/>
      <c r="U22" s="125"/>
      <c r="V22" s="125"/>
      <c r="W22" s="125"/>
      <c r="X22" s="125"/>
      <c r="Y22" s="125"/>
      <c r="Z22" s="125"/>
      <c r="AA22" s="134"/>
      <c r="AB22" s="134"/>
      <c r="AC22" s="134"/>
      <c r="AD22" s="134"/>
      <c r="AE22" s="134"/>
      <c r="AF22" s="51" t="s">
        <v>28</v>
      </c>
      <c r="AG22" s="51"/>
      <c r="AL22" s="109" t="s">
        <v>6</v>
      </c>
      <c r="AM22" s="9" t="s">
        <v>7</v>
      </c>
      <c r="AN22" s="9" t="s">
        <v>12</v>
      </c>
      <c r="AO22" s="4"/>
      <c r="AP22" s="4"/>
      <c r="AQ22" s="4"/>
      <c r="AR22" s="4"/>
    </row>
    <row r="23" spans="2:46" ht="14.45" customHeight="1" x14ac:dyDescent="0.15">
      <c r="B23" s="115" t="s">
        <v>56</v>
      </c>
      <c r="C23" s="116"/>
      <c r="D23" s="116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7"/>
      <c r="P23" s="112" t="s">
        <v>39</v>
      </c>
      <c r="Q23" s="114"/>
      <c r="R23" s="125" t="s">
        <v>61</v>
      </c>
      <c r="S23" s="125"/>
      <c r="T23" s="125"/>
      <c r="U23" s="125"/>
      <c r="V23" s="125"/>
      <c r="W23" s="125"/>
      <c r="X23" s="125"/>
      <c r="Y23" s="125"/>
      <c r="Z23" s="125"/>
      <c r="AA23" s="134"/>
      <c r="AB23" s="134"/>
      <c r="AC23" s="134"/>
      <c r="AD23" s="134"/>
      <c r="AE23" s="134"/>
      <c r="AF23" s="51" t="s">
        <v>28</v>
      </c>
      <c r="AG23" s="51"/>
      <c r="AL23" s="110"/>
      <c r="AM23" s="9" t="s">
        <v>14</v>
      </c>
      <c r="AN23" s="9" t="s">
        <v>8</v>
      </c>
      <c r="AO23" s="4"/>
      <c r="AP23" s="4"/>
      <c r="AQ23" s="4"/>
      <c r="AR23" s="4"/>
      <c r="AT23" s="4"/>
    </row>
    <row r="24" spans="2:46" ht="14.45" customHeight="1" x14ac:dyDescent="0.15">
      <c r="B24" s="115" t="s">
        <v>51</v>
      </c>
      <c r="C24" s="116"/>
      <c r="D24" s="116"/>
      <c r="E24" s="116"/>
      <c r="F24" s="116"/>
      <c r="G24" s="116"/>
      <c r="H24" s="116"/>
      <c r="I24" s="116"/>
      <c r="J24" s="117"/>
      <c r="K24" s="118" t="str">
        <f>IF(K19="","0",IF(K19=AL31,AO31,AO32))</f>
        <v>0</v>
      </c>
      <c r="L24" s="119"/>
      <c r="M24" s="119"/>
      <c r="N24" s="119"/>
      <c r="O24" s="120"/>
      <c r="P24" s="112" t="s">
        <v>42</v>
      </c>
      <c r="Q24" s="114"/>
      <c r="R24" s="125" t="s">
        <v>155</v>
      </c>
      <c r="S24" s="125"/>
      <c r="T24" s="125"/>
      <c r="U24" s="125"/>
      <c r="V24" s="125"/>
      <c r="W24" s="125"/>
      <c r="X24" s="125"/>
      <c r="Y24" s="125"/>
      <c r="Z24" s="125"/>
      <c r="AA24" s="127">
        <v>1.8</v>
      </c>
      <c r="AB24" s="127"/>
      <c r="AC24" s="127"/>
      <c r="AD24" s="127"/>
      <c r="AE24" s="127"/>
      <c r="AF24" s="51" t="s">
        <v>42</v>
      </c>
      <c r="AG24" s="51"/>
      <c r="AL24" s="110"/>
      <c r="AM24" s="9" t="s">
        <v>13</v>
      </c>
      <c r="AN24" s="9" t="s">
        <v>9</v>
      </c>
      <c r="AO24" s="4"/>
      <c r="AP24" s="4"/>
      <c r="AQ24" s="4"/>
      <c r="AR24" s="4"/>
      <c r="AS24" s="4"/>
      <c r="AT24" s="4"/>
    </row>
    <row r="25" spans="2:46" ht="14.45" customHeight="1" x14ac:dyDescent="0.15">
      <c r="B25" s="115" t="s">
        <v>52</v>
      </c>
      <c r="C25" s="116"/>
      <c r="D25" s="116"/>
      <c r="E25" s="116"/>
      <c r="F25" s="116"/>
      <c r="G25" s="116"/>
      <c r="H25" s="116"/>
      <c r="I25" s="116"/>
      <c r="J25" s="117"/>
      <c r="K25" s="118" t="str">
        <f>IF(K19="","0",IF(K19=AL31,AP31,AP32))</f>
        <v>0</v>
      </c>
      <c r="L25" s="119"/>
      <c r="M25" s="119"/>
      <c r="N25" s="119"/>
      <c r="O25" s="120"/>
      <c r="P25" s="112" t="s">
        <v>42</v>
      </c>
      <c r="Q25" s="114"/>
      <c r="R25" s="125"/>
      <c r="S25" s="125"/>
      <c r="T25" s="125"/>
      <c r="U25" s="125"/>
      <c r="V25" s="125"/>
      <c r="W25" s="125"/>
      <c r="X25" s="125"/>
      <c r="Y25" s="125"/>
      <c r="Z25" s="125"/>
      <c r="AA25" s="127"/>
      <c r="AB25" s="127"/>
      <c r="AC25" s="127"/>
      <c r="AD25" s="127"/>
      <c r="AE25" s="127"/>
      <c r="AF25" s="51"/>
      <c r="AG25" s="51"/>
      <c r="AH25" s="17"/>
      <c r="AL25" s="111"/>
      <c r="AM25" s="9" t="s">
        <v>11</v>
      </c>
      <c r="AN25" s="9" t="s">
        <v>10</v>
      </c>
      <c r="AO25" s="4"/>
      <c r="AP25" s="4"/>
      <c r="AQ25" s="4"/>
      <c r="AR25" s="4"/>
      <c r="AS25" s="4"/>
      <c r="AT25" s="20"/>
    </row>
    <row r="26" spans="2:46" ht="14.45" customHeight="1" x14ac:dyDescent="0.15">
      <c r="B26" s="115"/>
      <c r="C26" s="116"/>
      <c r="D26" s="116"/>
      <c r="E26" s="116"/>
      <c r="F26" s="116"/>
      <c r="G26" s="116"/>
      <c r="H26" s="116"/>
      <c r="I26" s="116"/>
      <c r="J26" s="117"/>
      <c r="K26" s="118"/>
      <c r="L26" s="119"/>
      <c r="M26" s="119"/>
      <c r="N26" s="119"/>
      <c r="O26" s="120"/>
      <c r="P26" s="112"/>
      <c r="Q26" s="114"/>
      <c r="R26" s="125" t="s">
        <v>46</v>
      </c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51" t="s">
        <v>28</v>
      </c>
      <c r="AG26" s="51"/>
      <c r="AL26" s="112" t="s">
        <v>68</v>
      </c>
      <c r="AM26" s="113"/>
      <c r="AN26" s="114"/>
      <c r="AO26" s="20"/>
      <c r="AP26" s="20"/>
      <c r="AQ26" s="20"/>
      <c r="AR26" s="20"/>
      <c r="AS26" s="20"/>
      <c r="AT26" s="4"/>
    </row>
    <row r="27" spans="2:46" ht="14.45" customHeight="1" x14ac:dyDescent="0.15">
      <c r="AL27" s="4" t="s">
        <v>54</v>
      </c>
      <c r="AO27" s="4"/>
      <c r="AP27" s="4"/>
      <c r="AQ27" s="4"/>
      <c r="AR27" s="4"/>
      <c r="AS27" s="4"/>
    </row>
    <row r="28" spans="2:46" ht="14.45" customHeight="1" x14ac:dyDescent="0.15">
      <c r="AT28" s="4"/>
    </row>
    <row r="29" spans="2:46" ht="14.45" customHeight="1" x14ac:dyDescent="0.15">
      <c r="AL29" s="30" t="s">
        <v>32</v>
      </c>
      <c r="AM29" s="33" t="s">
        <v>22</v>
      </c>
      <c r="AN29" s="32"/>
      <c r="AO29" s="34" t="s">
        <v>23</v>
      </c>
      <c r="AP29" s="32"/>
      <c r="AQ29" s="4"/>
      <c r="AR29" s="4"/>
      <c r="AS29" s="4"/>
      <c r="AT29" s="4"/>
    </row>
    <row r="30" spans="2:46" ht="14.45" customHeight="1" x14ac:dyDescent="0.15">
      <c r="AL30" s="30"/>
      <c r="AM30" s="30" t="s">
        <v>20</v>
      </c>
      <c r="AN30" s="30" t="s">
        <v>21</v>
      </c>
      <c r="AO30" s="30" t="s">
        <v>20</v>
      </c>
      <c r="AP30" s="30" t="s">
        <v>21</v>
      </c>
      <c r="AQ30" s="4"/>
      <c r="AR30" s="4"/>
      <c r="AS30" s="4"/>
      <c r="AT30" s="29"/>
    </row>
    <row r="31" spans="2:46" ht="14.45" customHeight="1" x14ac:dyDescent="0.15">
      <c r="AL31" s="31" t="s">
        <v>58</v>
      </c>
      <c r="AM31" s="30">
        <v>11.7</v>
      </c>
      <c r="AN31" s="30">
        <v>6.78</v>
      </c>
      <c r="AO31" s="30">
        <v>17.600000000000001</v>
      </c>
      <c r="AP31" s="30">
        <v>10.1</v>
      </c>
      <c r="AQ31" s="29"/>
      <c r="AR31" s="4"/>
      <c r="AS31" s="29"/>
      <c r="AT31" s="29"/>
    </row>
    <row r="32" spans="2:46" ht="14.45" customHeight="1" x14ac:dyDescent="0.15">
      <c r="AL32" s="31" t="s">
        <v>59</v>
      </c>
      <c r="AM32" s="30">
        <v>10.5</v>
      </c>
      <c r="AN32" s="30">
        <v>6.08</v>
      </c>
      <c r="AO32" s="30">
        <v>15.8</v>
      </c>
      <c r="AP32" s="30">
        <v>9.1199999999999992</v>
      </c>
      <c r="AQ32" s="29"/>
      <c r="AR32" s="4"/>
      <c r="AS32" s="29"/>
      <c r="AT32" s="4"/>
    </row>
    <row r="33" spans="1:45" ht="14.45" customHeight="1" x14ac:dyDescent="0.15">
      <c r="AL33" s="104" t="s">
        <v>69</v>
      </c>
      <c r="AM33" s="104"/>
      <c r="AN33" s="104"/>
      <c r="AO33" s="104"/>
      <c r="AP33" s="104"/>
      <c r="AQ33" s="4"/>
      <c r="AR33" s="4"/>
      <c r="AS33" s="4"/>
    </row>
    <row r="36" spans="1:45" ht="14.45" customHeight="1" x14ac:dyDescent="0.15">
      <c r="B36" s="91" t="s">
        <v>113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3"/>
    </row>
    <row r="37" spans="1:45" ht="14.45" customHeight="1" x14ac:dyDescent="0.15">
      <c r="B37" s="89" t="s">
        <v>118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130">
        <f>AA11*K20</f>
        <v>0</v>
      </c>
      <c r="AB37" s="130"/>
      <c r="AC37" s="130"/>
      <c r="AD37" s="56" t="s">
        <v>27</v>
      </c>
      <c r="AE37" s="56"/>
      <c r="AF37" s="56"/>
      <c r="AG37" s="56"/>
      <c r="AH37" s="5"/>
    </row>
    <row r="38" spans="1:45" ht="14.45" customHeight="1" x14ac:dyDescent="0.15">
      <c r="B38" s="89" t="s">
        <v>114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130">
        <f>AA12*K20</f>
        <v>0</v>
      </c>
      <c r="AB38" s="130"/>
      <c r="AC38" s="130"/>
      <c r="AD38" s="56" t="s">
        <v>27</v>
      </c>
      <c r="AE38" s="56"/>
      <c r="AF38" s="56"/>
      <c r="AG38" s="56"/>
      <c r="AK38" s="18"/>
    </row>
    <row r="39" spans="1:45" ht="14.45" customHeight="1" x14ac:dyDescent="0.15">
      <c r="B39" s="89" t="s">
        <v>115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28" t="str">
        <f>IFERROR((AA37*K21-(K20-AA38)*AA20)/(AA19*K23),"0")</f>
        <v>0</v>
      </c>
      <c r="AB39" s="128"/>
      <c r="AC39" s="128"/>
      <c r="AD39" s="68" t="s">
        <v>157</v>
      </c>
      <c r="AE39" s="68"/>
      <c r="AF39" s="68"/>
      <c r="AG39" s="68"/>
      <c r="AK39" s="18"/>
    </row>
    <row r="40" spans="1:45" ht="14.45" customHeight="1" x14ac:dyDescent="0.1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26">
        <f>AA39*0.00980665</f>
        <v>0</v>
      </c>
      <c r="AB40" s="126"/>
      <c r="AC40" s="126"/>
      <c r="AD40" s="69" t="s">
        <v>31</v>
      </c>
      <c r="AE40" s="69"/>
      <c r="AF40" s="69"/>
      <c r="AG40" s="69"/>
      <c r="AK40" s="18"/>
    </row>
    <row r="41" spans="1:45" ht="14.45" customHeight="1" x14ac:dyDescent="0.15">
      <c r="A41" s="5"/>
      <c r="B41" s="90" t="str">
        <f>IF(AA39&lt;=0,"→せん断応力τのみを検討する。","→せん断応力τ、引張応力σ、引抜強度Ta全て計算する")</f>
        <v>→せん断応力τ、引張応力σ、引抜強度Ta全て計算する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</row>
    <row r="42" spans="1:45" ht="14.45" customHeight="1" x14ac:dyDescent="0.15">
      <c r="A42" s="5"/>
      <c r="B42" s="89" t="s">
        <v>120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128" t="str">
        <f>IFERROR(AA37/(K22*AA18),"0")</f>
        <v>0</v>
      </c>
      <c r="AB42" s="128"/>
      <c r="AC42" s="128"/>
      <c r="AD42" s="68" t="s">
        <v>130</v>
      </c>
      <c r="AE42" s="68"/>
      <c r="AF42" s="68"/>
      <c r="AG42" s="68"/>
    </row>
    <row r="43" spans="1:45" ht="14.45" customHeight="1" x14ac:dyDescent="0.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126">
        <f>AA42*0.00980665</f>
        <v>0</v>
      </c>
      <c r="AB43" s="126"/>
      <c r="AC43" s="126"/>
      <c r="AD43" s="69" t="s">
        <v>128</v>
      </c>
      <c r="AE43" s="69"/>
      <c r="AF43" s="69"/>
      <c r="AG43" s="69"/>
    </row>
    <row r="44" spans="1:45" ht="14.45" customHeight="1" x14ac:dyDescent="0.15">
      <c r="B44" s="90" t="str">
        <f>IF(AA43&lt;K25, "→τ&lt;fsなのでせん断応力に関しては問題無。","→基礎ボルトの再選定が必要。")</f>
        <v>→τ&lt;fsなのでせん断応力に関しては問題無。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</row>
    <row r="45" spans="1:45" ht="14.45" customHeight="1" x14ac:dyDescent="0.15">
      <c r="B45" s="89" t="s">
        <v>121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128" t="str">
        <f>IFERROR(AA39/AA18,"0")</f>
        <v>0</v>
      </c>
      <c r="AB45" s="128"/>
      <c r="AC45" s="128"/>
      <c r="AD45" s="68" t="s">
        <v>130</v>
      </c>
      <c r="AE45" s="68"/>
      <c r="AF45" s="68"/>
      <c r="AG45" s="68"/>
    </row>
    <row r="46" spans="1:45" ht="14.45" customHeight="1" x14ac:dyDescent="0.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126">
        <f>AA45*0.00980665</f>
        <v>0</v>
      </c>
      <c r="AB46" s="126"/>
      <c r="AC46" s="126"/>
      <c r="AD46" s="69" t="s">
        <v>128</v>
      </c>
      <c r="AE46" s="69"/>
      <c r="AF46" s="69"/>
      <c r="AG46" s="69"/>
    </row>
    <row r="47" spans="1:45" ht="14.45" customHeight="1" x14ac:dyDescent="0.15">
      <c r="B47" s="89" t="s">
        <v>126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130">
        <f>1.4*K24-1.6*AA43</f>
        <v>0</v>
      </c>
      <c r="AB47" s="130"/>
      <c r="AC47" s="130"/>
      <c r="AD47" s="56" t="s">
        <v>128</v>
      </c>
      <c r="AE47" s="56"/>
      <c r="AF47" s="56"/>
      <c r="AG47" s="56"/>
    </row>
    <row r="48" spans="1:45" ht="14.45" customHeight="1" x14ac:dyDescent="0.15">
      <c r="B48" s="90" t="str">
        <f>IF(AA43&lt;4.4,IF(AA46&lt;=K24,"σ≦ftなので問題無","基礎ボルトの再選定が必要"),IF(AA46&lt;=MIN(K24,AA47),"σ≦(ftとftsの最小のもの)なので問題無","基礎ボルトの再選定が必要"))</f>
        <v>σ≦ftなので問題無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1:46" ht="14.45" customHeight="1" x14ac:dyDescent="0.15">
      <c r="C49" s="11"/>
      <c r="Y49" s="24"/>
      <c r="Z49" s="24"/>
      <c r="AA49" s="74"/>
      <c r="AB49" s="74"/>
      <c r="AC49" s="74"/>
      <c r="AD49" s="132"/>
      <c r="AE49" s="132"/>
      <c r="AF49" s="132"/>
      <c r="AG49" s="132"/>
    </row>
    <row r="50" spans="1:46" ht="14.45" customHeight="1" x14ac:dyDescent="0.15">
      <c r="B50" s="129" t="s">
        <v>73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T50" s="5"/>
    </row>
    <row r="51" spans="1:46" ht="14.45" customHeight="1" x14ac:dyDescent="0.15">
      <c r="A51" s="5"/>
      <c r="B51" s="87" t="s">
        <v>153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97">
        <f>6*PI()*AA21*AA21*AA53</f>
        <v>0</v>
      </c>
      <c r="AB51" s="98"/>
      <c r="AC51" s="99"/>
      <c r="AD51" s="103" t="s">
        <v>31</v>
      </c>
      <c r="AE51" s="104"/>
      <c r="AF51" s="104"/>
      <c r="AG51" s="105"/>
      <c r="AK51" s="5"/>
      <c r="AT51" s="5"/>
    </row>
    <row r="52" spans="1:46" ht="14.45" customHeight="1" x14ac:dyDescent="0.15">
      <c r="A52" s="5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100"/>
      <c r="AB52" s="101"/>
      <c r="AC52" s="102"/>
      <c r="AD52" s="106"/>
      <c r="AE52" s="107"/>
      <c r="AF52" s="107"/>
      <c r="AG52" s="108"/>
      <c r="AK52" s="5"/>
      <c r="AT52" s="5"/>
    </row>
    <row r="53" spans="1:46" ht="14.45" customHeight="1" x14ac:dyDescent="0.15">
      <c r="B53" s="87" t="s">
        <v>154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97">
        <f>1/6*MIN(AA24/30,5+(AA24/100))</f>
        <v>0.01</v>
      </c>
      <c r="AB53" s="98"/>
      <c r="AC53" s="99"/>
      <c r="AD53" s="103"/>
      <c r="AE53" s="104"/>
      <c r="AF53" s="104"/>
      <c r="AG53" s="105"/>
      <c r="AK53" s="5"/>
    </row>
    <row r="54" spans="1:46" ht="14.45" customHeight="1" x14ac:dyDescent="0.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100"/>
      <c r="AB54" s="101"/>
      <c r="AC54" s="102"/>
      <c r="AD54" s="106"/>
      <c r="AE54" s="107"/>
      <c r="AF54" s="107"/>
      <c r="AG54" s="108"/>
      <c r="AK54" s="5"/>
    </row>
    <row r="55" spans="1:46" ht="14.45" customHeight="1" x14ac:dyDescent="0.15">
      <c r="B55" s="90" t="str">
        <f>IF(AA40&lt;AA53,"Rb&lt;Taなので問題無","基礎ボルトの再選定が必要。")</f>
        <v>Rb&lt;Taなので問題無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K55" s="5"/>
    </row>
    <row r="56" spans="1:46" ht="14.45" customHeight="1" x14ac:dyDescent="0.15">
      <c r="AK56" s="5"/>
    </row>
    <row r="58" spans="1:46" ht="14.45" customHeight="1" x14ac:dyDescent="0.15">
      <c r="A58" s="5"/>
    </row>
  </sheetData>
  <mergeCells count="140">
    <mergeCell ref="B50:AG50"/>
    <mergeCell ref="B51:Z52"/>
    <mergeCell ref="AA51:AC52"/>
    <mergeCell ref="AD51:AG52"/>
    <mergeCell ref="B55:AG55"/>
    <mergeCell ref="AD53:AG54"/>
    <mergeCell ref="B47:Z47"/>
    <mergeCell ref="AA47:AC47"/>
    <mergeCell ref="AD47:AG47"/>
    <mergeCell ref="B48:AG48"/>
    <mergeCell ref="AA49:AC49"/>
    <mergeCell ref="AD49:AG49"/>
    <mergeCell ref="B53:Z54"/>
    <mergeCell ref="AA53:AC54"/>
    <mergeCell ref="B44:AG44"/>
    <mergeCell ref="B45:Z46"/>
    <mergeCell ref="AA45:AC45"/>
    <mergeCell ref="AD45:AG45"/>
    <mergeCell ref="AA46:AC46"/>
    <mergeCell ref="AD46:AG46"/>
    <mergeCell ref="B41:AG41"/>
    <mergeCell ref="B42:Z43"/>
    <mergeCell ref="AA42:AC42"/>
    <mergeCell ref="AD42:AG42"/>
    <mergeCell ref="AA43:AC43"/>
    <mergeCell ref="AD43:AG43"/>
    <mergeCell ref="B39:Z40"/>
    <mergeCell ref="AA39:AC39"/>
    <mergeCell ref="AD39:AG39"/>
    <mergeCell ref="AA40:AC40"/>
    <mergeCell ref="AD40:AG40"/>
    <mergeCell ref="AL26:AN26"/>
    <mergeCell ref="AL33:AP33"/>
    <mergeCell ref="B36:AG36"/>
    <mergeCell ref="B37:Z37"/>
    <mergeCell ref="AA37:AC37"/>
    <mergeCell ref="AD37:AG37"/>
    <mergeCell ref="B26:J26"/>
    <mergeCell ref="K26:O26"/>
    <mergeCell ref="P26:Q26"/>
    <mergeCell ref="R26:Z26"/>
    <mergeCell ref="AA26:AE26"/>
    <mergeCell ref="AF26:AG26"/>
    <mergeCell ref="AA23:AE23"/>
    <mergeCell ref="AF23:AG23"/>
    <mergeCell ref="B24:J24"/>
    <mergeCell ref="K24:O24"/>
    <mergeCell ref="P24:Q24"/>
    <mergeCell ref="R24:Z24"/>
    <mergeCell ref="AA24:AE24"/>
    <mergeCell ref="AF24:AG24"/>
    <mergeCell ref="B38:Z38"/>
    <mergeCell ref="AA38:AC38"/>
    <mergeCell ref="AD38:AG38"/>
    <mergeCell ref="AL21:AN21"/>
    <mergeCell ref="B22:J22"/>
    <mergeCell ref="K22:O22"/>
    <mergeCell ref="P22:Q22"/>
    <mergeCell ref="R22:Z22"/>
    <mergeCell ref="AA22:AE22"/>
    <mergeCell ref="AF22:AG22"/>
    <mergeCell ref="AL22:AL25"/>
    <mergeCell ref="B23:J23"/>
    <mergeCell ref="K23:O23"/>
    <mergeCell ref="B21:J21"/>
    <mergeCell ref="K21:O21"/>
    <mergeCell ref="P21:Q21"/>
    <mergeCell ref="R21:Z21"/>
    <mergeCell ref="AA21:AE21"/>
    <mergeCell ref="AF21:AG21"/>
    <mergeCell ref="B25:J25"/>
    <mergeCell ref="K25:O25"/>
    <mergeCell ref="P25:Q25"/>
    <mergeCell ref="R25:Z25"/>
    <mergeCell ref="AA25:AE25"/>
    <mergeCell ref="AF25:AG25"/>
    <mergeCell ref="P23:Q23"/>
    <mergeCell ref="R23:Z23"/>
    <mergeCell ref="B20:J20"/>
    <mergeCell ref="K20:O20"/>
    <mergeCell ref="P20:Q20"/>
    <mergeCell ref="R20:Z20"/>
    <mergeCell ref="AA20:AE20"/>
    <mergeCell ref="AF20:AG20"/>
    <mergeCell ref="B19:J19"/>
    <mergeCell ref="K19:O19"/>
    <mergeCell ref="P19:Q19"/>
    <mergeCell ref="R19:Z19"/>
    <mergeCell ref="AA19:AE19"/>
    <mergeCell ref="AF19:AG19"/>
    <mergeCell ref="B18:J18"/>
    <mergeCell ref="K18:O18"/>
    <mergeCell ref="P18:Q18"/>
    <mergeCell ref="R18:Z18"/>
    <mergeCell ref="AA18:AE18"/>
    <mergeCell ref="AF18:AG18"/>
    <mergeCell ref="B17:J17"/>
    <mergeCell ref="K17:O17"/>
    <mergeCell ref="P17:Q17"/>
    <mergeCell ref="R17:Z17"/>
    <mergeCell ref="AA17:AE17"/>
    <mergeCell ref="AF17:AG17"/>
    <mergeCell ref="B13:J13"/>
    <mergeCell ref="K13:Q13"/>
    <mergeCell ref="R13:Z13"/>
    <mergeCell ref="AA13:AG13"/>
    <mergeCell ref="B15:AG15"/>
    <mergeCell ref="B16:J16"/>
    <mergeCell ref="K16:Q16"/>
    <mergeCell ref="R16:Z16"/>
    <mergeCell ref="AA16:AG16"/>
    <mergeCell ref="B11:J11"/>
    <mergeCell ref="K11:Q11"/>
    <mergeCell ref="R11:Z11"/>
    <mergeCell ref="AA11:AG11"/>
    <mergeCell ref="B12:J12"/>
    <mergeCell ref="K12:Q12"/>
    <mergeCell ref="R12:Z12"/>
    <mergeCell ref="AA12:AG12"/>
    <mergeCell ref="B8:AG8"/>
    <mergeCell ref="B9:J9"/>
    <mergeCell ref="K9:Q9"/>
    <mergeCell ref="R9:Z9"/>
    <mergeCell ref="AA9:AG9"/>
    <mergeCell ref="B10:J10"/>
    <mergeCell ref="K10:Q10"/>
    <mergeCell ref="R10:Z10"/>
    <mergeCell ref="AA10:AG10"/>
    <mergeCell ref="B4:L4"/>
    <mergeCell ref="V4:X6"/>
    <mergeCell ref="Y4:AA6"/>
    <mergeCell ref="AB4:AD6"/>
    <mergeCell ref="AE4:AG6"/>
    <mergeCell ref="B5:L5"/>
    <mergeCell ref="B1:AG2"/>
    <mergeCell ref="B3:L3"/>
    <mergeCell ref="V3:X3"/>
    <mergeCell ref="Y3:AA3"/>
    <mergeCell ref="AB3:AD3"/>
    <mergeCell ref="AE3:AG3"/>
  </mergeCells>
  <phoneticPr fontId="2"/>
  <dataValidations count="5">
    <dataValidation type="list" allowBlank="1" showInputMessage="1" showErrorMessage="1" sqref="K11:Q11" xr:uid="{00000000-0002-0000-0400-000000000000}">
      <formula1>$AL$6:$AL$7</formula1>
    </dataValidation>
    <dataValidation type="list" allowBlank="1" showInputMessage="1" showErrorMessage="1" sqref="K13:Q13" xr:uid="{00000000-0002-0000-0400-000001000000}">
      <formula1>$AM$16:$AO$16</formula1>
    </dataValidation>
    <dataValidation type="list" allowBlank="1" showInputMessage="1" showErrorMessage="1" sqref="K10:Q10" xr:uid="{00000000-0002-0000-0400-000002000000}">
      <formula1>$AL$17:$AL$19</formula1>
    </dataValidation>
    <dataValidation type="list" allowBlank="1" showInputMessage="1" showErrorMessage="1" sqref="K19:O19" xr:uid="{00000000-0002-0000-0400-000003000000}">
      <formula1>$AL$31:$AL$32</formula1>
    </dataValidation>
    <dataValidation type="list" allowBlank="1" showInputMessage="1" showErrorMessage="1" sqref="K18:O18" xr:uid="{00000000-0002-0000-0400-000004000000}">
      <formula1>$AL$3:$AL$4</formula1>
    </dataValidation>
  </dataValidations>
  <pageMargins left="0.78740157480314965" right="0.39370078740157483" top="0.39370078740157483" bottom="0.39370078740157483" header="0" footer="0.39370078740157483"/>
  <pageSetup paperSize="9" orientation="portrait" r:id="rId1"/>
  <headerFooter alignWithMargins="0">
    <oddFooter>&amp;C&amp;P/&amp;N</oddFooter>
  </headerFooter>
  <colBreaks count="1" manualBreakCount="1">
    <brk id="35" max="11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57"/>
  <sheetViews>
    <sheetView view="pageBreakPreview" topLeftCell="A31" zoomScale="90" zoomScaleNormal="115" zoomScaleSheetLayoutView="90" workbookViewId="0">
      <selection activeCell="AA19" sqref="AA19:AE19"/>
    </sheetView>
  </sheetViews>
  <sheetFormatPr defaultColWidth="2.625" defaultRowHeight="14.45" customHeight="1" x14ac:dyDescent="0.15"/>
  <cols>
    <col min="1" max="28" width="2.625" style="2" customWidth="1"/>
    <col min="29" max="36" width="2.625" style="4" customWidth="1"/>
    <col min="37" max="37" width="2.5" style="4" customWidth="1"/>
    <col min="38" max="38" width="27.625" style="2" bestFit="1" customWidth="1"/>
    <col min="39" max="39" width="20.5" style="2" bestFit="1" customWidth="1"/>
    <col min="40" max="40" width="22.875" style="2" bestFit="1" customWidth="1"/>
    <col min="41" max="41" width="11.125" style="2" bestFit="1" customWidth="1"/>
    <col min="42" max="42" width="11.25" style="2" bestFit="1" customWidth="1"/>
    <col min="43" max="44" width="2.625" style="2"/>
    <col min="45" max="45" width="8.125" style="2" bestFit="1" customWidth="1"/>
    <col min="46" max="16384" width="2.625" style="2"/>
  </cols>
  <sheetData>
    <row r="1" spans="1:46" ht="14.45" customHeight="1" x14ac:dyDescent="0.15">
      <c r="B1" s="73" t="s">
        <v>132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L1" s="14" t="s">
        <v>53</v>
      </c>
      <c r="AM1" s="6"/>
      <c r="AN1" s="6"/>
      <c r="AO1" s="6"/>
      <c r="AP1" s="6"/>
      <c r="AQ1" s="6"/>
      <c r="AR1" s="6"/>
      <c r="AS1" s="6"/>
      <c r="AT1" s="6"/>
    </row>
    <row r="2" spans="1:46" ht="14.45" customHeight="1" x14ac:dyDescent="0.15">
      <c r="A2" s="1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L2" s="2" t="s">
        <v>30</v>
      </c>
    </row>
    <row r="3" spans="1:46" ht="14.45" customHeight="1" x14ac:dyDescent="0.15">
      <c r="B3" s="74" t="s">
        <v>136</v>
      </c>
      <c r="C3" s="74"/>
      <c r="D3" s="74"/>
      <c r="E3" s="74"/>
      <c r="F3" s="74"/>
      <c r="G3" s="74"/>
      <c r="H3" s="74"/>
      <c r="I3" s="74"/>
      <c r="J3" s="74"/>
      <c r="K3" s="74"/>
      <c r="L3" s="74"/>
      <c r="V3" s="75" t="s">
        <v>139</v>
      </c>
      <c r="W3" s="76"/>
      <c r="X3" s="77"/>
      <c r="Y3" s="75" t="s">
        <v>135</v>
      </c>
      <c r="Z3" s="76"/>
      <c r="AA3" s="76"/>
      <c r="AB3" s="75" t="s">
        <v>135</v>
      </c>
      <c r="AC3" s="76"/>
      <c r="AD3" s="77"/>
      <c r="AE3" s="75" t="s">
        <v>140</v>
      </c>
      <c r="AF3" s="76"/>
      <c r="AG3" s="77"/>
      <c r="AL3" s="2" t="s">
        <v>149</v>
      </c>
    </row>
    <row r="4" spans="1:46" ht="14.45" customHeight="1" x14ac:dyDescent="0.15">
      <c r="B4" s="74" t="s">
        <v>133</v>
      </c>
      <c r="C4" s="74"/>
      <c r="D4" s="74"/>
      <c r="E4" s="74"/>
      <c r="F4" s="74"/>
      <c r="G4" s="74"/>
      <c r="H4" s="74"/>
      <c r="I4" s="74"/>
      <c r="J4" s="74"/>
      <c r="K4" s="74"/>
      <c r="L4" s="74"/>
      <c r="V4" s="78"/>
      <c r="W4" s="79"/>
      <c r="X4" s="80"/>
      <c r="Y4" s="78"/>
      <c r="Z4" s="79"/>
      <c r="AA4" s="80"/>
      <c r="AB4" s="78"/>
      <c r="AC4" s="79"/>
      <c r="AD4" s="80"/>
      <c r="AE4" s="78"/>
      <c r="AF4" s="79"/>
      <c r="AG4" s="80"/>
      <c r="AL4" s="2" t="s">
        <v>150</v>
      </c>
    </row>
    <row r="5" spans="1:46" ht="14.45" customHeight="1" x14ac:dyDescent="0.15">
      <c r="B5" s="74" t="s">
        <v>134</v>
      </c>
      <c r="C5" s="74"/>
      <c r="D5" s="74"/>
      <c r="E5" s="74"/>
      <c r="F5" s="74"/>
      <c r="G5" s="74"/>
      <c r="H5" s="74"/>
      <c r="I5" s="74"/>
      <c r="J5" s="74"/>
      <c r="K5" s="74"/>
      <c r="L5" s="74"/>
      <c r="V5" s="81"/>
      <c r="W5" s="82"/>
      <c r="X5" s="83"/>
      <c r="Y5" s="81"/>
      <c r="Z5" s="82"/>
      <c r="AA5" s="83"/>
      <c r="AB5" s="81"/>
      <c r="AC5" s="82"/>
      <c r="AD5" s="83"/>
      <c r="AE5" s="81"/>
      <c r="AF5" s="82"/>
      <c r="AG5" s="83"/>
      <c r="AT5" s="4"/>
    </row>
    <row r="6" spans="1:46" ht="14.45" customHeight="1" x14ac:dyDescent="0.15">
      <c r="V6" s="84"/>
      <c r="W6" s="85"/>
      <c r="X6" s="86"/>
      <c r="Y6" s="84"/>
      <c r="Z6" s="85"/>
      <c r="AA6" s="86"/>
      <c r="AB6" s="84"/>
      <c r="AC6" s="85"/>
      <c r="AD6" s="86"/>
      <c r="AE6" s="84"/>
      <c r="AF6" s="85"/>
      <c r="AG6" s="86"/>
      <c r="AL6" s="2" t="s">
        <v>107</v>
      </c>
      <c r="AQ6" s="4"/>
      <c r="AR6" s="4"/>
      <c r="AS6" s="4"/>
      <c r="AT6" s="4"/>
    </row>
    <row r="7" spans="1:46" ht="14.45" customHeight="1" x14ac:dyDescent="0.15">
      <c r="AL7" s="2" t="s">
        <v>108</v>
      </c>
      <c r="AQ7" s="4"/>
      <c r="AR7" s="4"/>
      <c r="AS7" s="4"/>
      <c r="AT7" s="22"/>
    </row>
    <row r="8" spans="1:46" ht="14.45" customHeight="1" x14ac:dyDescent="0.15">
      <c r="B8" s="91" t="s">
        <v>111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L8" s="4"/>
      <c r="AQ8" s="22"/>
      <c r="AR8" s="22"/>
      <c r="AS8" s="22"/>
      <c r="AT8" s="22"/>
    </row>
    <row r="9" spans="1:46" ht="14.45" customHeight="1" x14ac:dyDescent="0.15">
      <c r="B9" s="121" t="s">
        <v>24</v>
      </c>
      <c r="C9" s="121"/>
      <c r="D9" s="121"/>
      <c r="E9" s="121"/>
      <c r="F9" s="121"/>
      <c r="G9" s="121"/>
      <c r="H9" s="121"/>
      <c r="I9" s="121"/>
      <c r="J9" s="121"/>
      <c r="K9" s="121" t="s">
        <v>25</v>
      </c>
      <c r="L9" s="121"/>
      <c r="M9" s="121"/>
      <c r="N9" s="121"/>
      <c r="O9" s="121"/>
      <c r="P9" s="121"/>
      <c r="Q9" s="121"/>
      <c r="R9" s="121" t="s">
        <v>24</v>
      </c>
      <c r="S9" s="121"/>
      <c r="T9" s="121"/>
      <c r="U9" s="121"/>
      <c r="V9" s="121"/>
      <c r="W9" s="121"/>
      <c r="X9" s="121"/>
      <c r="Y9" s="121"/>
      <c r="Z9" s="121"/>
      <c r="AA9" s="121" t="s">
        <v>25</v>
      </c>
      <c r="AB9" s="121"/>
      <c r="AC9" s="121"/>
      <c r="AD9" s="121"/>
      <c r="AE9" s="121"/>
      <c r="AF9" s="121"/>
      <c r="AG9" s="121"/>
      <c r="AL9" s="9" t="s">
        <v>0</v>
      </c>
      <c r="AM9" s="25" t="s">
        <v>1</v>
      </c>
      <c r="AN9" s="7"/>
      <c r="AO9" s="26"/>
      <c r="AQ9" s="22"/>
      <c r="AR9" s="22"/>
      <c r="AS9" s="22"/>
      <c r="AT9" s="22"/>
    </row>
    <row r="10" spans="1:46" ht="14.45" customHeight="1" x14ac:dyDescent="0.15">
      <c r="B10" s="88" t="s">
        <v>15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 t="s">
        <v>48</v>
      </c>
      <c r="S10" s="88"/>
      <c r="T10" s="88"/>
      <c r="U10" s="88"/>
      <c r="V10" s="88"/>
      <c r="W10" s="88"/>
      <c r="X10" s="88"/>
      <c r="Y10" s="88"/>
      <c r="Z10" s="88"/>
      <c r="AA10" s="122" t="str">
        <f>IFERROR(VLOOKUP(K10,AL16:AO19,MATCH(K13,AL16:AO16,0),FALSE),"0")</f>
        <v>0</v>
      </c>
      <c r="AB10" s="122"/>
      <c r="AC10" s="122"/>
      <c r="AD10" s="122"/>
      <c r="AE10" s="122"/>
      <c r="AF10" s="122"/>
      <c r="AG10" s="122"/>
      <c r="AL10" s="9"/>
      <c r="AM10" s="9" t="s">
        <v>62</v>
      </c>
      <c r="AN10" s="9" t="s">
        <v>63</v>
      </c>
      <c r="AO10" s="9" t="s">
        <v>64</v>
      </c>
      <c r="AQ10" s="22"/>
      <c r="AR10" s="22"/>
      <c r="AS10" s="22"/>
      <c r="AT10" s="22"/>
    </row>
    <row r="11" spans="1:46" ht="14.45" customHeight="1" x14ac:dyDescent="0.15">
      <c r="B11" s="88" t="s">
        <v>109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 t="s">
        <v>119</v>
      </c>
      <c r="S11" s="88"/>
      <c r="T11" s="88"/>
      <c r="U11" s="88"/>
      <c r="V11" s="88"/>
      <c r="W11" s="88"/>
      <c r="X11" s="88"/>
      <c r="Y11" s="88"/>
      <c r="Z11" s="88"/>
      <c r="AA11" s="123">
        <f>AA13*AA10</f>
        <v>0</v>
      </c>
      <c r="AB11" s="123"/>
      <c r="AC11" s="123"/>
      <c r="AD11" s="123"/>
      <c r="AE11" s="123"/>
      <c r="AF11" s="123"/>
      <c r="AG11" s="123"/>
      <c r="AL11" s="27" t="s">
        <v>2</v>
      </c>
      <c r="AM11" s="28">
        <v>2</v>
      </c>
      <c r="AN11" s="28">
        <v>1.5</v>
      </c>
      <c r="AO11" s="28">
        <v>1</v>
      </c>
      <c r="AQ11" s="22"/>
      <c r="AR11" s="22"/>
      <c r="AS11" s="22"/>
      <c r="AT11" s="22"/>
    </row>
    <row r="12" spans="1:46" ht="14.45" customHeight="1" x14ac:dyDescent="0.15">
      <c r="A12" s="13"/>
      <c r="B12" s="88" t="s">
        <v>16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 t="s">
        <v>110</v>
      </c>
      <c r="S12" s="88"/>
      <c r="T12" s="88"/>
      <c r="U12" s="88"/>
      <c r="V12" s="88"/>
      <c r="W12" s="88"/>
      <c r="X12" s="88"/>
      <c r="Y12" s="88"/>
      <c r="Z12" s="88"/>
      <c r="AA12" s="123">
        <f>AA11/2</f>
        <v>0</v>
      </c>
      <c r="AB12" s="123"/>
      <c r="AC12" s="123"/>
      <c r="AD12" s="123"/>
      <c r="AE12" s="123"/>
      <c r="AF12" s="123"/>
      <c r="AG12" s="123"/>
      <c r="AL12" s="27" t="s">
        <v>3</v>
      </c>
      <c r="AM12" s="28">
        <v>1.5</v>
      </c>
      <c r="AN12" s="28">
        <v>1</v>
      </c>
      <c r="AO12" s="28">
        <v>0.6</v>
      </c>
      <c r="AQ12" s="22"/>
      <c r="AR12" s="22"/>
      <c r="AS12" s="22"/>
      <c r="AT12" s="22"/>
    </row>
    <row r="13" spans="1:46" ht="14.45" customHeight="1" x14ac:dyDescent="0.15">
      <c r="A13" s="8"/>
      <c r="B13" s="88" t="s">
        <v>17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 t="s">
        <v>34</v>
      </c>
      <c r="S13" s="88"/>
      <c r="T13" s="88"/>
      <c r="U13" s="88"/>
      <c r="V13" s="88"/>
      <c r="W13" s="88"/>
      <c r="X13" s="88"/>
      <c r="Y13" s="88"/>
      <c r="Z13" s="88"/>
      <c r="AA13" s="124">
        <v>1</v>
      </c>
      <c r="AB13" s="124"/>
      <c r="AC13" s="124"/>
      <c r="AD13" s="124"/>
      <c r="AE13" s="124"/>
      <c r="AF13" s="124"/>
      <c r="AG13" s="124"/>
      <c r="AL13" s="27" t="s">
        <v>4</v>
      </c>
      <c r="AM13" s="28">
        <v>1</v>
      </c>
      <c r="AN13" s="28">
        <v>0.6</v>
      </c>
      <c r="AO13" s="28">
        <v>0.4</v>
      </c>
      <c r="AQ13" s="22"/>
      <c r="AR13" s="22"/>
      <c r="AS13" s="22"/>
      <c r="AT13" s="22"/>
    </row>
    <row r="14" spans="1:46" ht="14.45" customHeight="1" x14ac:dyDescent="0.15">
      <c r="A14" s="8"/>
      <c r="AL14" s="4"/>
      <c r="AM14" s="4"/>
      <c r="AN14" s="4"/>
      <c r="AO14" s="4"/>
      <c r="AQ14" s="22"/>
      <c r="AR14" s="22"/>
      <c r="AS14" s="22"/>
      <c r="AT14" s="22"/>
    </row>
    <row r="15" spans="1:46" ht="14.45" customHeight="1" x14ac:dyDescent="0.15">
      <c r="A15" s="8"/>
      <c r="B15" s="94" t="s">
        <v>112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6"/>
      <c r="AL15" s="9" t="s">
        <v>0</v>
      </c>
      <c r="AM15" s="25" t="s">
        <v>1</v>
      </c>
      <c r="AN15" s="7"/>
      <c r="AO15" s="26"/>
      <c r="AQ15" s="22"/>
      <c r="AR15" s="22"/>
      <c r="AS15" s="22"/>
      <c r="AT15" s="22"/>
    </row>
    <row r="16" spans="1:46" ht="14.45" customHeight="1" x14ac:dyDescent="0.15">
      <c r="B16" s="129" t="s">
        <v>24</v>
      </c>
      <c r="C16" s="129"/>
      <c r="D16" s="129"/>
      <c r="E16" s="129"/>
      <c r="F16" s="129"/>
      <c r="G16" s="129"/>
      <c r="H16" s="129"/>
      <c r="I16" s="129"/>
      <c r="J16" s="129"/>
      <c r="K16" s="129" t="s">
        <v>25</v>
      </c>
      <c r="L16" s="129"/>
      <c r="M16" s="129"/>
      <c r="N16" s="129"/>
      <c r="O16" s="129"/>
      <c r="P16" s="129"/>
      <c r="Q16" s="129"/>
      <c r="R16" s="94" t="s">
        <v>24</v>
      </c>
      <c r="S16" s="95"/>
      <c r="T16" s="95"/>
      <c r="U16" s="95"/>
      <c r="V16" s="95"/>
      <c r="W16" s="95"/>
      <c r="X16" s="95"/>
      <c r="Y16" s="95"/>
      <c r="Z16" s="96"/>
      <c r="AA16" s="94" t="s">
        <v>25</v>
      </c>
      <c r="AB16" s="95"/>
      <c r="AC16" s="95"/>
      <c r="AD16" s="95"/>
      <c r="AE16" s="95"/>
      <c r="AF16" s="95"/>
      <c r="AG16" s="96"/>
      <c r="AL16" s="9"/>
      <c r="AM16" s="9" t="s">
        <v>62</v>
      </c>
      <c r="AN16" s="9" t="s">
        <v>63</v>
      </c>
      <c r="AO16" s="9" t="s">
        <v>64</v>
      </c>
      <c r="AQ16" s="22"/>
      <c r="AR16" s="22"/>
      <c r="AS16" s="22"/>
    </row>
    <row r="17" spans="2:46" ht="14.45" customHeight="1" x14ac:dyDescent="0.15">
      <c r="B17" s="125" t="s">
        <v>26</v>
      </c>
      <c r="C17" s="125"/>
      <c r="D17" s="125"/>
      <c r="E17" s="125"/>
      <c r="F17" s="125"/>
      <c r="G17" s="125"/>
      <c r="H17" s="125"/>
      <c r="I17" s="125"/>
      <c r="J17" s="125"/>
      <c r="K17" s="127" t="str">
        <f>AL2</f>
        <v>円形断面</v>
      </c>
      <c r="L17" s="127"/>
      <c r="M17" s="127"/>
      <c r="N17" s="127"/>
      <c r="O17" s="127"/>
      <c r="P17" s="51"/>
      <c r="Q17" s="51"/>
      <c r="R17" s="125" t="s">
        <v>36</v>
      </c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51" t="s">
        <v>28</v>
      </c>
      <c r="AG17" s="51"/>
      <c r="AL17" s="27" t="s">
        <v>2</v>
      </c>
      <c r="AM17" s="28">
        <v>2</v>
      </c>
      <c r="AN17" s="28">
        <v>1.5</v>
      </c>
      <c r="AO17" s="28">
        <v>1</v>
      </c>
    </row>
    <row r="18" spans="2:46" ht="14.45" customHeight="1" x14ac:dyDescent="0.15">
      <c r="B18" s="125" t="s">
        <v>18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51"/>
      <c r="Q18" s="51"/>
      <c r="R18" s="125" t="s">
        <v>49</v>
      </c>
      <c r="S18" s="125"/>
      <c r="T18" s="125"/>
      <c r="U18" s="125"/>
      <c r="V18" s="125"/>
      <c r="W18" s="125"/>
      <c r="X18" s="125"/>
      <c r="Y18" s="125"/>
      <c r="Z18" s="125"/>
      <c r="AA18" s="131">
        <f>PI()/4*AA17^2</f>
        <v>0</v>
      </c>
      <c r="AB18" s="131"/>
      <c r="AC18" s="131"/>
      <c r="AD18" s="131"/>
      <c r="AE18" s="131"/>
      <c r="AF18" s="51" t="s">
        <v>50</v>
      </c>
      <c r="AG18" s="51"/>
      <c r="AL18" s="27" t="s">
        <v>3</v>
      </c>
      <c r="AM18" s="28">
        <v>1.5</v>
      </c>
      <c r="AN18" s="28">
        <v>1</v>
      </c>
      <c r="AO18" s="28">
        <v>0.6</v>
      </c>
    </row>
    <row r="19" spans="2:46" ht="14.45" customHeight="1" x14ac:dyDescent="0.15">
      <c r="B19" s="125" t="s">
        <v>19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51"/>
      <c r="Q19" s="51"/>
      <c r="R19" s="125" t="s">
        <v>156</v>
      </c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51" t="s">
        <v>28</v>
      </c>
      <c r="AG19" s="51"/>
      <c r="AL19" s="27" t="s">
        <v>4</v>
      </c>
      <c r="AM19" s="28">
        <f>IF($K$11="水槽",AM13*1.5,AM13)</f>
        <v>1</v>
      </c>
      <c r="AN19" s="28">
        <f>IF($K$11="水槽",ROUNDUP(AN13*1.5,0),AN13)</f>
        <v>0.6</v>
      </c>
      <c r="AO19" s="28">
        <f>IF($K$11="水槽",AO13*1.5,AO13)</f>
        <v>0.4</v>
      </c>
    </row>
    <row r="20" spans="2:46" ht="14.45" customHeight="1" x14ac:dyDescent="0.15">
      <c r="B20" s="125" t="s">
        <v>165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51" t="s">
        <v>37</v>
      </c>
      <c r="Q20" s="51"/>
      <c r="R20" s="141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3"/>
      <c r="AL20" s="19"/>
    </row>
    <row r="21" spans="2:46" ht="14.45" customHeight="1" x14ac:dyDescent="0.15">
      <c r="B21" s="115" t="s">
        <v>47</v>
      </c>
      <c r="C21" s="116"/>
      <c r="D21" s="116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7"/>
      <c r="P21" s="112" t="s">
        <v>28</v>
      </c>
      <c r="Q21" s="114"/>
      <c r="R21" s="125" t="s">
        <v>60</v>
      </c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51" t="s">
        <v>28</v>
      </c>
      <c r="AG21" s="51"/>
      <c r="AL21" s="107" t="s">
        <v>5</v>
      </c>
      <c r="AM21" s="107"/>
      <c r="AN21" s="107"/>
    </row>
    <row r="22" spans="2:46" ht="14.45" customHeight="1" x14ac:dyDescent="0.15">
      <c r="B22" s="115" t="s">
        <v>35</v>
      </c>
      <c r="C22" s="116"/>
      <c r="D22" s="116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7"/>
      <c r="P22" s="112" t="s">
        <v>39</v>
      </c>
      <c r="Q22" s="114"/>
      <c r="R22" s="125" t="s">
        <v>123</v>
      </c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51" t="s">
        <v>28</v>
      </c>
      <c r="AG22" s="51"/>
      <c r="AL22" s="109" t="s">
        <v>6</v>
      </c>
      <c r="AM22" s="9" t="s">
        <v>7</v>
      </c>
      <c r="AN22" s="9" t="s">
        <v>12</v>
      </c>
      <c r="AO22" s="4"/>
      <c r="AP22" s="4"/>
      <c r="AQ22" s="4"/>
      <c r="AR22" s="4"/>
    </row>
    <row r="23" spans="2:46" ht="14.45" customHeight="1" x14ac:dyDescent="0.15">
      <c r="B23" s="144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6"/>
      <c r="R23" s="125" t="s">
        <v>74</v>
      </c>
      <c r="S23" s="125"/>
      <c r="T23" s="125"/>
      <c r="U23" s="125"/>
      <c r="V23" s="125"/>
      <c r="W23" s="125"/>
      <c r="X23" s="125"/>
      <c r="Y23" s="125"/>
      <c r="Z23" s="125"/>
      <c r="AA23" s="127">
        <v>10</v>
      </c>
      <c r="AB23" s="127"/>
      <c r="AC23" s="127"/>
      <c r="AD23" s="127"/>
      <c r="AE23" s="127"/>
      <c r="AF23" s="51" t="s">
        <v>28</v>
      </c>
      <c r="AG23" s="51"/>
      <c r="AL23" s="110"/>
      <c r="AM23" s="9" t="s">
        <v>14</v>
      </c>
      <c r="AN23" s="9" t="s">
        <v>8</v>
      </c>
      <c r="AO23" s="4"/>
      <c r="AP23" s="4"/>
      <c r="AQ23" s="4"/>
      <c r="AR23" s="4"/>
      <c r="AT23" s="4"/>
    </row>
    <row r="24" spans="2:46" ht="14.45" customHeight="1" x14ac:dyDescent="0.15">
      <c r="B24" s="115" t="s">
        <v>51</v>
      </c>
      <c r="C24" s="116"/>
      <c r="D24" s="116"/>
      <c r="E24" s="116"/>
      <c r="F24" s="116"/>
      <c r="G24" s="116"/>
      <c r="H24" s="116"/>
      <c r="I24" s="116"/>
      <c r="J24" s="117"/>
      <c r="K24" s="118" t="str">
        <f>IF(K19="","0",IF(K19=AL31,AO31,AO32))</f>
        <v>0</v>
      </c>
      <c r="L24" s="119"/>
      <c r="M24" s="119"/>
      <c r="N24" s="119"/>
      <c r="O24" s="120"/>
      <c r="P24" s="112" t="s">
        <v>42</v>
      </c>
      <c r="Q24" s="114"/>
      <c r="R24" s="125" t="s">
        <v>155</v>
      </c>
      <c r="S24" s="125"/>
      <c r="T24" s="125"/>
      <c r="U24" s="125"/>
      <c r="V24" s="125"/>
      <c r="W24" s="125"/>
      <c r="X24" s="125"/>
      <c r="Y24" s="125"/>
      <c r="Z24" s="125"/>
      <c r="AA24" s="127">
        <v>1.8</v>
      </c>
      <c r="AB24" s="127"/>
      <c r="AC24" s="127"/>
      <c r="AD24" s="127"/>
      <c r="AE24" s="127"/>
      <c r="AF24" s="51" t="s">
        <v>42</v>
      </c>
      <c r="AG24" s="51"/>
      <c r="AL24" s="110"/>
      <c r="AM24" s="9" t="s">
        <v>13</v>
      </c>
      <c r="AN24" s="9" t="s">
        <v>9</v>
      </c>
      <c r="AO24" s="4"/>
      <c r="AP24" s="4"/>
      <c r="AQ24" s="4"/>
      <c r="AR24" s="4"/>
      <c r="AS24" s="4"/>
      <c r="AT24" s="4"/>
    </row>
    <row r="25" spans="2:46" ht="14.45" customHeight="1" x14ac:dyDescent="0.15">
      <c r="B25" s="115" t="s">
        <v>52</v>
      </c>
      <c r="C25" s="116"/>
      <c r="D25" s="116"/>
      <c r="E25" s="116"/>
      <c r="F25" s="116"/>
      <c r="G25" s="116"/>
      <c r="H25" s="116"/>
      <c r="I25" s="116"/>
      <c r="J25" s="117"/>
      <c r="K25" s="118" t="str">
        <f>IF(K19="","0",IF(K19=AL31,AP31,AP32))</f>
        <v>0</v>
      </c>
      <c r="L25" s="119"/>
      <c r="M25" s="119"/>
      <c r="N25" s="119"/>
      <c r="O25" s="120"/>
      <c r="P25" s="112" t="s">
        <v>42</v>
      </c>
      <c r="Q25" s="114"/>
      <c r="R25" s="141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3"/>
      <c r="AH25" s="17"/>
      <c r="AL25" s="111"/>
      <c r="AM25" s="9" t="s">
        <v>11</v>
      </c>
      <c r="AN25" s="9" t="s">
        <v>10</v>
      </c>
      <c r="AO25" s="4"/>
      <c r="AP25" s="4"/>
      <c r="AQ25" s="4"/>
      <c r="AR25" s="4"/>
      <c r="AS25" s="4"/>
      <c r="AT25" s="20"/>
    </row>
    <row r="26" spans="2:46" ht="14.45" customHeight="1" x14ac:dyDescent="0.15">
      <c r="B26" s="115"/>
      <c r="C26" s="116"/>
      <c r="D26" s="116"/>
      <c r="E26" s="116"/>
      <c r="F26" s="116"/>
      <c r="G26" s="116"/>
      <c r="H26" s="116"/>
      <c r="I26" s="116"/>
      <c r="J26" s="117"/>
      <c r="K26" s="118"/>
      <c r="L26" s="119"/>
      <c r="M26" s="119"/>
      <c r="N26" s="119"/>
      <c r="O26" s="120"/>
      <c r="P26" s="112"/>
      <c r="Q26" s="114"/>
      <c r="R26" s="125" t="s">
        <v>46</v>
      </c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51" t="s">
        <v>28</v>
      </c>
      <c r="AG26" s="51"/>
      <c r="AL26" s="112" t="s">
        <v>68</v>
      </c>
      <c r="AM26" s="113"/>
      <c r="AN26" s="114"/>
      <c r="AO26" s="20"/>
      <c r="AP26" s="20"/>
      <c r="AQ26" s="20"/>
      <c r="AR26" s="20"/>
      <c r="AS26" s="20"/>
      <c r="AT26" s="4"/>
    </row>
    <row r="27" spans="2:46" ht="14.45" customHeight="1" x14ac:dyDescent="0.15">
      <c r="AL27" s="4" t="s">
        <v>54</v>
      </c>
      <c r="AO27" s="4"/>
      <c r="AP27" s="4"/>
      <c r="AQ27" s="4"/>
      <c r="AR27" s="4"/>
      <c r="AS27" s="4"/>
    </row>
    <row r="28" spans="2:46" ht="14.45" customHeight="1" x14ac:dyDescent="0.15">
      <c r="AT28" s="4"/>
    </row>
    <row r="29" spans="2:46" ht="14.45" customHeight="1" x14ac:dyDescent="0.15">
      <c r="AL29" s="30" t="s">
        <v>32</v>
      </c>
      <c r="AM29" s="33" t="s">
        <v>22</v>
      </c>
      <c r="AN29" s="32"/>
      <c r="AO29" s="34" t="s">
        <v>23</v>
      </c>
      <c r="AP29" s="32"/>
      <c r="AQ29" s="4"/>
      <c r="AR29" s="4"/>
      <c r="AS29" s="4"/>
      <c r="AT29" s="4"/>
    </row>
    <row r="30" spans="2:46" ht="14.45" customHeight="1" x14ac:dyDescent="0.15">
      <c r="AL30" s="30"/>
      <c r="AM30" s="30" t="s">
        <v>20</v>
      </c>
      <c r="AN30" s="30" t="s">
        <v>21</v>
      </c>
      <c r="AO30" s="30" t="s">
        <v>20</v>
      </c>
      <c r="AP30" s="30" t="s">
        <v>21</v>
      </c>
      <c r="AQ30" s="4"/>
      <c r="AR30" s="4"/>
      <c r="AS30" s="4"/>
      <c r="AT30" s="29"/>
    </row>
    <row r="31" spans="2:46" ht="14.45" customHeight="1" x14ac:dyDescent="0.15">
      <c r="AL31" s="31" t="s">
        <v>58</v>
      </c>
      <c r="AM31" s="30">
        <v>11.7</v>
      </c>
      <c r="AN31" s="30">
        <v>6.78</v>
      </c>
      <c r="AO31" s="30">
        <v>17.600000000000001</v>
      </c>
      <c r="AP31" s="30">
        <v>10.1</v>
      </c>
      <c r="AQ31" s="29"/>
      <c r="AR31" s="4"/>
      <c r="AS31" s="29"/>
      <c r="AT31" s="29"/>
    </row>
    <row r="32" spans="2:46" ht="14.45" customHeight="1" x14ac:dyDescent="0.15">
      <c r="AL32" s="31" t="s">
        <v>59</v>
      </c>
      <c r="AM32" s="30">
        <v>10.5</v>
      </c>
      <c r="AN32" s="30">
        <v>6.08</v>
      </c>
      <c r="AO32" s="30">
        <v>15.8</v>
      </c>
      <c r="AP32" s="30">
        <v>9.1199999999999992</v>
      </c>
      <c r="AQ32" s="29"/>
      <c r="AR32" s="4"/>
      <c r="AS32" s="29"/>
      <c r="AT32" s="4"/>
    </row>
    <row r="33" spans="1:45" ht="14.45" customHeight="1" x14ac:dyDescent="0.15">
      <c r="AL33" s="104" t="s">
        <v>69</v>
      </c>
      <c r="AM33" s="104"/>
      <c r="AN33" s="104"/>
      <c r="AO33" s="104"/>
      <c r="AP33" s="104"/>
      <c r="AQ33" s="4"/>
      <c r="AR33" s="4"/>
      <c r="AS33" s="4"/>
    </row>
    <row r="36" spans="1:45" ht="14.45" customHeight="1" x14ac:dyDescent="0.15">
      <c r="B36" s="91" t="s">
        <v>113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3"/>
    </row>
    <row r="37" spans="1:45" ht="14.45" customHeight="1" x14ac:dyDescent="0.15">
      <c r="B37" s="89" t="s">
        <v>118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130">
        <f>AA11*K20</f>
        <v>0</v>
      </c>
      <c r="AB37" s="130"/>
      <c r="AC37" s="130"/>
      <c r="AD37" s="56" t="s">
        <v>27</v>
      </c>
      <c r="AE37" s="56"/>
      <c r="AF37" s="56"/>
      <c r="AG37" s="56"/>
      <c r="AH37" s="5"/>
    </row>
    <row r="38" spans="1:45" ht="14.45" customHeight="1" x14ac:dyDescent="0.15">
      <c r="B38" s="89" t="s">
        <v>114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130">
        <f>AA12*K20</f>
        <v>0</v>
      </c>
      <c r="AB38" s="130"/>
      <c r="AC38" s="130"/>
      <c r="AD38" s="56" t="s">
        <v>27</v>
      </c>
      <c r="AE38" s="56"/>
      <c r="AF38" s="56"/>
      <c r="AG38" s="56"/>
      <c r="AK38" s="18"/>
    </row>
    <row r="39" spans="1:45" ht="14.45" customHeight="1" x14ac:dyDescent="0.15">
      <c r="B39" s="89" t="s">
        <v>115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28" t="str">
        <f>IFERROR((4/(K22*AA19))*AA37*K21-((K20-AA38)/K22),"0")</f>
        <v>0</v>
      </c>
      <c r="AB39" s="128"/>
      <c r="AC39" s="128"/>
      <c r="AD39" s="68" t="s">
        <v>157</v>
      </c>
      <c r="AE39" s="68"/>
      <c r="AF39" s="68"/>
      <c r="AG39" s="68"/>
      <c r="AK39" s="18"/>
    </row>
    <row r="40" spans="1:45" ht="14.45" customHeight="1" x14ac:dyDescent="0.1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26">
        <f>AA39*0.00980665</f>
        <v>0</v>
      </c>
      <c r="AB40" s="126"/>
      <c r="AC40" s="126"/>
      <c r="AD40" s="69" t="s">
        <v>31</v>
      </c>
      <c r="AE40" s="69"/>
      <c r="AF40" s="69"/>
      <c r="AG40" s="69"/>
      <c r="AK40" s="18"/>
    </row>
    <row r="41" spans="1:45" ht="14.45" customHeight="1" x14ac:dyDescent="0.15">
      <c r="A41" s="5"/>
      <c r="B41" s="90" t="str">
        <f>IF(AA40&lt;=0,"→せん断応力τのみを検討する。","→せん断応力τ、引張応力σ、引抜強度Ta全て計算する")</f>
        <v>→せん断応力τのみを検討する。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</row>
    <row r="42" spans="1:45" ht="14.45" customHeight="1" x14ac:dyDescent="0.15">
      <c r="A42" s="5"/>
      <c r="B42" s="89" t="s">
        <v>120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128" t="str">
        <f>IFERROR(AA37/(K22*AA18),"0")</f>
        <v>0</v>
      </c>
      <c r="AB42" s="128"/>
      <c r="AC42" s="128"/>
      <c r="AD42" s="68" t="s">
        <v>130</v>
      </c>
      <c r="AE42" s="68"/>
      <c r="AF42" s="68"/>
      <c r="AG42" s="68"/>
    </row>
    <row r="43" spans="1:45" ht="14.45" customHeight="1" x14ac:dyDescent="0.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126">
        <f>AA42*0.00980665</f>
        <v>0</v>
      </c>
      <c r="AB43" s="126"/>
      <c r="AC43" s="126"/>
      <c r="AD43" s="69" t="s">
        <v>128</v>
      </c>
      <c r="AE43" s="69"/>
      <c r="AF43" s="69"/>
      <c r="AG43" s="69"/>
    </row>
    <row r="44" spans="1:45" ht="14.45" customHeight="1" x14ac:dyDescent="0.15">
      <c r="B44" s="90" t="str">
        <f>IF(AA43&lt;K25, "→τ&lt;fsなのでせん断応力に関しては問題無。","→基礎ボルトの再選定が必要。")</f>
        <v>→τ&lt;fsなのでせん断応力に関しては問題無。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</row>
    <row r="45" spans="1:45" ht="14.45" customHeight="1" x14ac:dyDescent="0.15">
      <c r="B45" s="89" t="s">
        <v>121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128" t="str">
        <f>IFERROR(AA39/AA18,"0")</f>
        <v>0</v>
      </c>
      <c r="AB45" s="128"/>
      <c r="AC45" s="128"/>
      <c r="AD45" s="68" t="s">
        <v>130</v>
      </c>
      <c r="AE45" s="68"/>
      <c r="AF45" s="68"/>
      <c r="AG45" s="68"/>
    </row>
    <row r="46" spans="1:45" ht="14.45" customHeight="1" x14ac:dyDescent="0.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126">
        <f>AA45*0.00980665</f>
        <v>0</v>
      </c>
      <c r="AB46" s="126"/>
      <c r="AC46" s="126"/>
      <c r="AD46" s="69" t="s">
        <v>128</v>
      </c>
      <c r="AE46" s="69"/>
      <c r="AF46" s="69"/>
      <c r="AG46" s="69"/>
    </row>
    <row r="47" spans="1:45" ht="14.45" customHeight="1" x14ac:dyDescent="0.15">
      <c r="B47" s="89" t="s">
        <v>126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130">
        <f>1.4*K24-1.6*AA43</f>
        <v>0</v>
      </c>
      <c r="AB47" s="130"/>
      <c r="AC47" s="130"/>
      <c r="AD47" s="56" t="s">
        <v>128</v>
      </c>
      <c r="AE47" s="56"/>
      <c r="AF47" s="56"/>
      <c r="AG47" s="56"/>
    </row>
    <row r="48" spans="1:45" ht="14.45" customHeight="1" x14ac:dyDescent="0.15">
      <c r="B48" s="90" t="str">
        <f>IF(AA43&lt;4.4,IF(AA46&lt;=K24,"σ≦ftなので問題無","基礎ボルトの再選定が必要"),IF(AA46&lt;=MIN(K24,AA47),"σ≦(ftとftsの最小のもの)なので問題無","基礎ボルトの再選定が必要"))</f>
        <v>σ≦ftなので問題無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1:46" ht="14.45" customHeight="1" x14ac:dyDescent="0.15">
      <c r="C49" s="11"/>
      <c r="Y49" s="24"/>
      <c r="Z49" s="24"/>
      <c r="AA49" s="74"/>
      <c r="AB49" s="74"/>
      <c r="AC49" s="74"/>
      <c r="AD49" s="132"/>
      <c r="AE49" s="132"/>
      <c r="AF49" s="132"/>
      <c r="AG49" s="132"/>
    </row>
    <row r="50" spans="1:46" ht="14.45" customHeight="1" x14ac:dyDescent="0.15">
      <c r="B50" s="129" t="s">
        <v>72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T50" s="5"/>
    </row>
    <row r="51" spans="1:46" ht="14.45" customHeight="1" x14ac:dyDescent="0.15">
      <c r="A51" s="5"/>
      <c r="B51" s="87" t="s">
        <v>122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135">
        <f>9/100*AA24</f>
        <v>0.16200000000000001</v>
      </c>
      <c r="AB51" s="136"/>
      <c r="AC51" s="137"/>
      <c r="AD51" s="103" t="s">
        <v>128</v>
      </c>
      <c r="AE51" s="104"/>
      <c r="AF51" s="104"/>
      <c r="AG51" s="105"/>
      <c r="AK51" s="5"/>
      <c r="AT51" s="5"/>
    </row>
    <row r="52" spans="1:46" ht="14.45" customHeight="1" x14ac:dyDescent="0.15">
      <c r="A52" s="5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138"/>
      <c r="AB52" s="139"/>
      <c r="AC52" s="140"/>
      <c r="AD52" s="106"/>
      <c r="AE52" s="107"/>
      <c r="AF52" s="107"/>
      <c r="AG52" s="108"/>
      <c r="AK52" s="5"/>
    </row>
    <row r="53" spans="1:46" ht="14.45" customHeight="1" x14ac:dyDescent="0.15">
      <c r="B53" s="87" t="s">
        <v>151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130" t="str">
        <f>IF(AA51&lt;=0.203,"○","×")</f>
        <v>○</v>
      </c>
      <c r="AB53" s="130"/>
      <c r="AC53" s="130"/>
      <c r="AD53" s="56" t="s">
        <v>128</v>
      </c>
      <c r="AE53" s="56"/>
      <c r="AF53" s="56"/>
      <c r="AG53" s="56"/>
      <c r="AK53" s="5"/>
    </row>
    <row r="54" spans="1:46" ht="14.45" customHeight="1" x14ac:dyDescent="0.15">
      <c r="B54" s="87" t="s">
        <v>152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130">
        <f>PI()*AA17*AA21*AA51</f>
        <v>0</v>
      </c>
      <c r="AB54" s="130"/>
      <c r="AC54" s="130"/>
      <c r="AD54" s="56" t="s">
        <v>31</v>
      </c>
      <c r="AE54" s="56"/>
      <c r="AF54" s="56"/>
      <c r="AG54" s="56"/>
      <c r="AK54" s="5"/>
    </row>
    <row r="55" spans="1:46" ht="14.45" customHeight="1" x14ac:dyDescent="0.15">
      <c r="B55" s="90" t="str">
        <f>IF(AA40&lt;AA54,"Rb&lt;Taなので問題無","基礎ボルトの再選定が必要。")</f>
        <v>基礎ボルトの再選定が必要。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</row>
    <row r="57" spans="1:46" ht="14.45" customHeight="1" x14ac:dyDescent="0.15">
      <c r="D57" s="1"/>
      <c r="E57" s="10"/>
      <c r="F57" s="10"/>
      <c r="G57" s="3"/>
      <c r="AL57" s="4"/>
      <c r="AM57" s="4"/>
      <c r="AN57" s="4"/>
      <c r="AO57" s="4"/>
      <c r="AP57" s="4"/>
    </row>
  </sheetData>
  <mergeCells count="137">
    <mergeCell ref="B23:Q23"/>
    <mergeCell ref="B54:Z54"/>
    <mergeCell ref="AA54:AC54"/>
    <mergeCell ref="AD54:AG54"/>
    <mergeCell ref="B55:AG55"/>
    <mergeCell ref="B50:AG50"/>
    <mergeCell ref="B51:Z52"/>
    <mergeCell ref="AA51:AC52"/>
    <mergeCell ref="AD51:AG52"/>
    <mergeCell ref="B53:Z53"/>
    <mergeCell ref="AA53:AC53"/>
    <mergeCell ref="AD53:AG53"/>
    <mergeCell ref="B47:Z47"/>
    <mergeCell ref="AA47:AC47"/>
    <mergeCell ref="AD47:AG47"/>
    <mergeCell ref="B48:AG48"/>
    <mergeCell ref="AA49:AC49"/>
    <mergeCell ref="AD49:AG49"/>
    <mergeCell ref="B44:AG44"/>
    <mergeCell ref="B45:Z46"/>
    <mergeCell ref="AA45:AC45"/>
    <mergeCell ref="AD45:AG45"/>
    <mergeCell ref="AA46:AC46"/>
    <mergeCell ref="AD46:AG46"/>
    <mergeCell ref="B41:AG41"/>
    <mergeCell ref="B42:Z43"/>
    <mergeCell ref="AA42:AC42"/>
    <mergeCell ref="AD42:AG42"/>
    <mergeCell ref="AA43:AC43"/>
    <mergeCell ref="AD43:AG43"/>
    <mergeCell ref="B38:Z38"/>
    <mergeCell ref="AA38:AC38"/>
    <mergeCell ref="AD38:AG38"/>
    <mergeCell ref="B39:Z40"/>
    <mergeCell ref="AA39:AC39"/>
    <mergeCell ref="AD39:AG39"/>
    <mergeCell ref="AA40:AC40"/>
    <mergeCell ref="AD40:AG40"/>
    <mergeCell ref="R24:Z24"/>
    <mergeCell ref="AA24:AE24"/>
    <mergeCell ref="AF24:AG24"/>
    <mergeCell ref="AL26:AN26"/>
    <mergeCell ref="AL33:AP33"/>
    <mergeCell ref="B36:AG36"/>
    <mergeCell ref="B37:Z37"/>
    <mergeCell ref="AA37:AC37"/>
    <mergeCell ref="AD37:AG37"/>
    <mergeCell ref="B26:J26"/>
    <mergeCell ref="K26:O26"/>
    <mergeCell ref="P26:Q26"/>
    <mergeCell ref="R26:Z26"/>
    <mergeCell ref="AA26:AE26"/>
    <mergeCell ref="AF26:AG26"/>
    <mergeCell ref="AL21:AN21"/>
    <mergeCell ref="B22:J22"/>
    <mergeCell ref="K22:O22"/>
    <mergeCell ref="P22:Q22"/>
    <mergeCell ref="R22:Z22"/>
    <mergeCell ref="AA22:AE22"/>
    <mergeCell ref="AF22:AG22"/>
    <mergeCell ref="AL22:AL25"/>
    <mergeCell ref="B21:J21"/>
    <mergeCell ref="K21:O21"/>
    <mergeCell ref="P21:Q21"/>
    <mergeCell ref="R21:Z21"/>
    <mergeCell ref="AA21:AE21"/>
    <mergeCell ref="AF21:AG21"/>
    <mergeCell ref="B25:J25"/>
    <mergeCell ref="K25:O25"/>
    <mergeCell ref="P25:Q25"/>
    <mergeCell ref="R25:AG25"/>
    <mergeCell ref="R23:Z23"/>
    <mergeCell ref="AA23:AE23"/>
    <mergeCell ref="AF23:AG23"/>
    <mergeCell ref="B24:J24"/>
    <mergeCell ref="K24:O24"/>
    <mergeCell ref="P24:Q24"/>
    <mergeCell ref="B20:J20"/>
    <mergeCell ref="K20:O20"/>
    <mergeCell ref="P20:Q20"/>
    <mergeCell ref="R20:AG20"/>
    <mergeCell ref="B19:J19"/>
    <mergeCell ref="K19:O19"/>
    <mergeCell ref="P19:Q19"/>
    <mergeCell ref="R19:Z19"/>
    <mergeCell ref="AA19:AE19"/>
    <mergeCell ref="AF19:AG19"/>
    <mergeCell ref="B18:J18"/>
    <mergeCell ref="K18:O18"/>
    <mergeCell ref="P18:Q18"/>
    <mergeCell ref="R18:Z18"/>
    <mergeCell ref="AA18:AE18"/>
    <mergeCell ref="AF18:AG18"/>
    <mergeCell ref="B17:J17"/>
    <mergeCell ref="K17:O17"/>
    <mergeCell ref="P17:Q17"/>
    <mergeCell ref="R17:Z17"/>
    <mergeCell ref="AA17:AE17"/>
    <mergeCell ref="AF17:AG17"/>
    <mergeCell ref="B13:J13"/>
    <mergeCell ref="K13:Q13"/>
    <mergeCell ref="R13:Z13"/>
    <mergeCell ref="AA13:AG13"/>
    <mergeCell ref="B15:AG15"/>
    <mergeCell ref="B16:J16"/>
    <mergeCell ref="K16:Q16"/>
    <mergeCell ref="R16:Z16"/>
    <mergeCell ref="AA16:AG16"/>
    <mergeCell ref="B11:J11"/>
    <mergeCell ref="K11:Q11"/>
    <mergeCell ref="R11:Z11"/>
    <mergeCell ref="AA11:AG11"/>
    <mergeCell ref="B12:J12"/>
    <mergeCell ref="K12:Q12"/>
    <mergeCell ref="R12:Z12"/>
    <mergeCell ref="AA12:AG12"/>
    <mergeCell ref="B8:AG8"/>
    <mergeCell ref="B9:J9"/>
    <mergeCell ref="K9:Q9"/>
    <mergeCell ref="R9:Z9"/>
    <mergeCell ref="AA9:AG9"/>
    <mergeCell ref="B10:J10"/>
    <mergeCell ref="K10:Q10"/>
    <mergeCell ref="R10:Z10"/>
    <mergeCell ref="AA10:AG10"/>
    <mergeCell ref="B4:L4"/>
    <mergeCell ref="V4:X6"/>
    <mergeCell ref="Y4:AA6"/>
    <mergeCell ref="AB4:AD6"/>
    <mergeCell ref="AE4:AG6"/>
    <mergeCell ref="B5:L5"/>
    <mergeCell ref="B1:AG2"/>
    <mergeCell ref="B3:L3"/>
    <mergeCell ref="V3:X3"/>
    <mergeCell ref="Y3:AA3"/>
    <mergeCell ref="AB3:AD3"/>
    <mergeCell ref="AE3:AG3"/>
  </mergeCells>
  <phoneticPr fontId="2"/>
  <dataValidations count="5">
    <dataValidation type="list" allowBlank="1" showInputMessage="1" showErrorMessage="1" sqref="K18:O18" xr:uid="{00000000-0002-0000-0500-000000000000}">
      <formula1>$AL$3:$AL$4</formula1>
    </dataValidation>
    <dataValidation type="list" allowBlank="1" showInputMessage="1" showErrorMessage="1" sqref="K19:O19" xr:uid="{00000000-0002-0000-0500-000001000000}">
      <formula1>$AL$31:$AL$32</formula1>
    </dataValidation>
    <dataValidation type="list" allowBlank="1" showInputMessage="1" showErrorMessage="1" sqref="K10:Q10" xr:uid="{00000000-0002-0000-0500-000002000000}">
      <formula1>$AL$17:$AL$19</formula1>
    </dataValidation>
    <dataValidation type="list" allowBlank="1" showInputMessage="1" showErrorMessage="1" sqref="K13:Q13" xr:uid="{00000000-0002-0000-0500-000003000000}">
      <formula1>$AM$16:$AO$16</formula1>
    </dataValidation>
    <dataValidation type="list" allowBlank="1" showInputMessage="1" showErrorMessage="1" sqref="K11:Q11" xr:uid="{00000000-0002-0000-0500-000004000000}">
      <formula1>$AL$6:$AL$7</formula1>
    </dataValidation>
  </dataValidations>
  <printOptions horizontalCentered="1" verticalCentered="1"/>
  <pageMargins left="0.78740157480314965" right="0.39370078740157483" top="0.39370078740157483" bottom="0.39370078740157483" header="0" footer="0.39370078740157483"/>
  <pageSetup paperSize="9" orientation="portrait" r:id="rId1"/>
  <headerFooter alignWithMargins="0">
    <oddFooter>&amp;C&amp;P/&amp;N</oddFooter>
  </headerFooter>
  <colBreaks count="1" manualBreakCount="1">
    <brk id="35" max="11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75"/>
  <sheetViews>
    <sheetView view="pageBreakPreview" zoomScale="85" zoomScaleNormal="115" zoomScaleSheetLayoutView="85" workbookViewId="0">
      <selection activeCell="AA13" sqref="AA13:AG13"/>
    </sheetView>
  </sheetViews>
  <sheetFormatPr defaultColWidth="2.625" defaultRowHeight="14.45" customHeight="1" x14ac:dyDescent="0.15"/>
  <cols>
    <col min="1" max="28" width="2.625" style="2" customWidth="1"/>
    <col min="29" max="36" width="2.625" style="4" customWidth="1"/>
    <col min="37" max="37" width="2.5" style="4" customWidth="1"/>
    <col min="38" max="38" width="27.625" style="2" bestFit="1" customWidth="1"/>
    <col min="39" max="39" width="20.5" style="2" bestFit="1" customWidth="1"/>
    <col min="40" max="40" width="22.875" style="2" bestFit="1" customWidth="1"/>
    <col min="41" max="41" width="11.125" style="2" bestFit="1" customWidth="1"/>
    <col min="42" max="42" width="11.25" style="2" bestFit="1" customWidth="1"/>
    <col min="43" max="44" width="2.625" style="2"/>
    <col min="45" max="45" width="8.125" style="2" bestFit="1" customWidth="1"/>
    <col min="46" max="16384" width="2.625" style="2"/>
  </cols>
  <sheetData>
    <row r="1" spans="1:46" ht="14.45" customHeight="1" x14ac:dyDescent="0.15">
      <c r="B1" s="73" t="s">
        <v>132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L1" s="14" t="s">
        <v>53</v>
      </c>
      <c r="AM1" s="6"/>
      <c r="AN1" s="6"/>
      <c r="AO1" s="6"/>
      <c r="AP1" s="6"/>
      <c r="AQ1" s="6"/>
      <c r="AR1" s="6"/>
      <c r="AS1" s="6"/>
      <c r="AT1" s="6"/>
    </row>
    <row r="2" spans="1:46" ht="14.45" customHeight="1" x14ac:dyDescent="0.15">
      <c r="A2" s="1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L2" s="2" t="s">
        <v>30</v>
      </c>
    </row>
    <row r="3" spans="1:46" ht="14.45" customHeight="1" x14ac:dyDescent="0.15">
      <c r="B3" s="74" t="s">
        <v>136</v>
      </c>
      <c r="C3" s="74"/>
      <c r="D3" s="74"/>
      <c r="E3" s="74"/>
      <c r="F3" s="74"/>
      <c r="G3" s="74"/>
      <c r="H3" s="74"/>
      <c r="I3" s="74"/>
      <c r="J3" s="74"/>
      <c r="K3" s="74"/>
      <c r="L3" s="74"/>
      <c r="V3" s="75" t="s">
        <v>139</v>
      </c>
      <c r="W3" s="76"/>
      <c r="X3" s="77"/>
      <c r="Y3" s="75" t="s">
        <v>135</v>
      </c>
      <c r="Z3" s="76"/>
      <c r="AA3" s="76"/>
      <c r="AB3" s="75" t="s">
        <v>135</v>
      </c>
      <c r="AC3" s="76"/>
      <c r="AD3" s="77"/>
      <c r="AE3" s="75" t="s">
        <v>140</v>
      </c>
      <c r="AF3" s="76"/>
      <c r="AG3" s="77"/>
      <c r="AL3" s="2" t="s">
        <v>158</v>
      </c>
    </row>
    <row r="4" spans="1:46" ht="14.45" customHeight="1" x14ac:dyDescent="0.15">
      <c r="B4" s="74" t="s">
        <v>133</v>
      </c>
      <c r="C4" s="74"/>
      <c r="D4" s="74"/>
      <c r="E4" s="74"/>
      <c r="F4" s="74"/>
      <c r="G4" s="74"/>
      <c r="H4" s="74"/>
      <c r="I4" s="74"/>
      <c r="J4" s="74"/>
      <c r="K4" s="74"/>
      <c r="L4" s="74"/>
      <c r="V4" s="78"/>
      <c r="W4" s="79"/>
      <c r="X4" s="80"/>
      <c r="Y4" s="78"/>
      <c r="Z4" s="79"/>
      <c r="AA4" s="80"/>
      <c r="AB4" s="78"/>
      <c r="AC4" s="79"/>
      <c r="AD4" s="80"/>
      <c r="AE4" s="78"/>
      <c r="AF4" s="79"/>
      <c r="AG4" s="80"/>
      <c r="AL4" s="2" t="s">
        <v>159</v>
      </c>
    </row>
    <row r="5" spans="1:46" ht="14.45" customHeight="1" x14ac:dyDescent="0.15">
      <c r="B5" s="74" t="s">
        <v>134</v>
      </c>
      <c r="C5" s="74"/>
      <c r="D5" s="74"/>
      <c r="E5" s="74"/>
      <c r="F5" s="74"/>
      <c r="G5" s="74"/>
      <c r="H5" s="74"/>
      <c r="I5" s="74"/>
      <c r="J5" s="74"/>
      <c r="K5" s="74"/>
      <c r="L5" s="74"/>
      <c r="V5" s="81"/>
      <c r="W5" s="82"/>
      <c r="X5" s="83"/>
      <c r="Y5" s="81"/>
      <c r="Z5" s="82"/>
      <c r="AA5" s="83"/>
      <c r="AB5" s="81"/>
      <c r="AC5" s="82"/>
      <c r="AD5" s="83"/>
      <c r="AE5" s="81"/>
      <c r="AF5" s="82"/>
      <c r="AG5" s="83"/>
      <c r="AT5" s="4"/>
    </row>
    <row r="6" spans="1:46" ht="14.45" customHeight="1" x14ac:dyDescent="0.15">
      <c r="V6" s="84"/>
      <c r="W6" s="85"/>
      <c r="X6" s="86"/>
      <c r="Y6" s="84"/>
      <c r="Z6" s="85"/>
      <c r="AA6" s="86"/>
      <c r="AB6" s="84"/>
      <c r="AC6" s="85"/>
      <c r="AD6" s="86"/>
      <c r="AE6" s="84"/>
      <c r="AF6" s="85"/>
      <c r="AG6" s="86"/>
      <c r="AL6" s="2" t="s">
        <v>107</v>
      </c>
      <c r="AQ6" s="4"/>
      <c r="AR6" s="4"/>
      <c r="AS6" s="4"/>
      <c r="AT6" s="4"/>
    </row>
    <row r="7" spans="1:46" ht="14.45" customHeight="1" x14ac:dyDescent="0.15">
      <c r="AL7" s="2" t="s">
        <v>108</v>
      </c>
      <c r="AQ7" s="4"/>
      <c r="AR7" s="4"/>
      <c r="AS7" s="4"/>
      <c r="AT7" s="22"/>
    </row>
    <row r="8" spans="1:46" ht="14.45" customHeight="1" x14ac:dyDescent="0.15">
      <c r="B8" s="91" t="s">
        <v>111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L8" s="4"/>
      <c r="AQ8" s="22"/>
      <c r="AR8" s="22"/>
      <c r="AS8" s="22"/>
      <c r="AT8" s="22"/>
    </row>
    <row r="9" spans="1:46" ht="14.45" customHeight="1" x14ac:dyDescent="0.15">
      <c r="B9" s="121" t="s">
        <v>24</v>
      </c>
      <c r="C9" s="121"/>
      <c r="D9" s="121"/>
      <c r="E9" s="121"/>
      <c r="F9" s="121"/>
      <c r="G9" s="121"/>
      <c r="H9" s="121"/>
      <c r="I9" s="121"/>
      <c r="J9" s="121"/>
      <c r="K9" s="121" t="s">
        <v>25</v>
      </c>
      <c r="L9" s="121"/>
      <c r="M9" s="121"/>
      <c r="N9" s="121"/>
      <c r="O9" s="121"/>
      <c r="P9" s="121"/>
      <c r="Q9" s="121"/>
      <c r="R9" s="121" t="s">
        <v>24</v>
      </c>
      <c r="S9" s="121"/>
      <c r="T9" s="121"/>
      <c r="U9" s="121"/>
      <c r="V9" s="121"/>
      <c r="W9" s="121"/>
      <c r="X9" s="121"/>
      <c r="Y9" s="121"/>
      <c r="Z9" s="121"/>
      <c r="AA9" s="121" t="s">
        <v>25</v>
      </c>
      <c r="AB9" s="121"/>
      <c r="AC9" s="121"/>
      <c r="AD9" s="121"/>
      <c r="AE9" s="121"/>
      <c r="AF9" s="121"/>
      <c r="AG9" s="121"/>
      <c r="AL9" s="9" t="s">
        <v>0</v>
      </c>
      <c r="AM9" s="25" t="s">
        <v>1</v>
      </c>
      <c r="AN9" s="7"/>
      <c r="AO9" s="26"/>
      <c r="AQ9" s="22"/>
      <c r="AR9" s="22"/>
      <c r="AS9" s="22"/>
      <c r="AT9" s="22"/>
    </row>
    <row r="10" spans="1:46" ht="14.45" customHeight="1" x14ac:dyDescent="0.15">
      <c r="B10" s="88" t="s">
        <v>15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 t="s">
        <v>48</v>
      </c>
      <c r="S10" s="88"/>
      <c r="T10" s="88"/>
      <c r="U10" s="88"/>
      <c r="V10" s="88"/>
      <c r="W10" s="88"/>
      <c r="X10" s="88"/>
      <c r="Y10" s="88"/>
      <c r="Z10" s="88"/>
      <c r="AA10" s="122" t="str">
        <f>IFERROR(VLOOKUP(K10,AL16:AO19,MATCH(K13,AL16:AO16,0),FALSE),"0")</f>
        <v>0</v>
      </c>
      <c r="AB10" s="122"/>
      <c r="AC10" s="122"/>
      <c r="AD10" s="122"/>
      <c r="AE10" s="122"/>
      <c r="AF10" s="122"/>
      <c r="AG10" s="122"/>
      <c r="AL10" s="9"/>
      <c r="AM10" s="9" t="s">
        <v>62</v>
      </c>
      <c r="AN10" s="9" t="s">
        <v>63</v>
      </c>
      <c r="AO10" s="9" t="s">
        <v>64</v>
      </c>
      <c r="AQ10" s="22"/>
      <c r="AR10" s="22"/>
      <c r="AS10" s="22"/>
      <c r="AT10" s="22"/>
    </row>
    <row r="11" spans="1:46" ht="14.45" customHeight="1" x14ac:dyDescent="0.15">
      <c r="B11" s="88" t="s">
        <v>109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 t="s">
        <v>119</v>
      </c>
      <c r="S11" s="88"/>
      <c r="T11" s="88"/>
      <c r="U11" s="88"/>
      <c r="V11" s="88"/>
      <c r="W11" s="88"/>
      <c r="X11" s="88"/>
      <c r="Y11" s="88"/>
      <c r="Z11" s="88"/>
      <c r="AA11" s="123">
        <f>AA13*AA10</f>
        <v>0</v>
      </c>
      <c r="AB11" s="123"/>
      <c r="AC11" s="123"/>
      <c r="AD11" s="123"/>
      <c r="AE11" s="123"/>
      <c r="AF11" s="123"/>
      <c r="AG11" s="123"/>
      <c r="AL11" s="27" t="s">
        <v>2</v>
      </c>
      <c r="AM11" s="28">
        <v>2</v>
      </c>
      <c r="AN11" s="28">
        <v>1.5</v>
      </c>
      <c r="AO11" s="28">
        <v>1</v>
      </c>
      <c r="AQ11" s="22"/>
      <c r="AR11" s="22"/>
      <c r="AS11" s="22"/>
      <c r="AT11" s="22"/>
    </row>
    <row r="12" spans="1:46" ht="14.45" customHeight="1" x14ac:dyDescent="0.15">
      <c r="A12" s="13"/>
      <c r="B12" s="88" t="s">
        <v>16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 t="s">
        <v>110</v>
      </c>
      <c r="S12" s="88"/>
      <c r="T12" s="88"/>
      <c r="U12" s="88"/>
      <c r="V12" s="88"/>
      <c r="W12" s="88"/>
      <c r="X12" s="88"/>
      <c r="Y12" s="88"/>
      <c r="Z12" s="88"/>
      <c r="AA12" s="123">
        <f>AA11/2</f>
        <v>0</v>
      </c>
      <c r="AB12" s="123"/>
      <c r="AC12" s="123"/>
      <c r="AD12" s="123"/>
      <c r="AE12" s="123"/>
      <c r="AF12" s="123"/>
      <c r="AG12" s="123"/>
      <c r="AL12" s="27" t="s">
        <v>3</v>
      </c>
      <c r="AM12" s="28">
        <v>1.5</v>
      </c>
      <c r="AN12" s="28">
        <v>1</v>
      </c>
      <c r="AO12" s="28">
        <v>0.6</v>
      </c>
      <c r="AQ12" s="22"/>
      <c r="AR12" s="22"/>
      <c r="AS12" s="22"/>
      <c r="AT12" s="22"/>
    </row>
    <row r="13" spans="1:46" ht="14.45" customHeight="1" x14ac:dyDescent="0.15">
      <c r="A13" s="8"/>
      <c r="B13" s="88" t="s">
        <v>17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 t="s">
        <v>34</v>
      </c>
      <c r="S13" s="88"/>
      <c r="T13" s="88"/>
      <c r="U13" s="88"/>
      <c r="V13" s="88"/>
      <c r="W13" s="88"/>
      <c r="X13" s="88"/>
      <c r="Y13" s="88"/>
      <c r="Z13" s="88"/>
      <c r="AA13" s="124"/>
      <c r="AB13" s="124"/>
      <c r="AC13" s="124"/>
      <c r="AD13" s="124"/>
      <c r="AE13" s="124"/>
      <c r="AF13" s="124"/>
      <c r="AG13" s="124"/>
      <c r="AL13" s="27" t="s">
        <v>4</v>
      </c>
      <c r="AM13" s="28">
        <v>1</v>
      </c>
      <c r="AN13" s="28">
        <v>0.6</v>
      </c>
      <c r="AO13" s="28">
        <v>0.4</v>
      </c>
      <c r="AQ13" s="22"/>
      <c r="AR13" s="22"/>
      <c r="AS13" s="22"/>
      <c r="AT13" s="22"/>
    </row>
    <row r="14" spans="1:46" ht="14.45" customHeight="1" x14ac:dyDescent="0.15">
      <c r="A14" s="8"/>
      <c r="AL14" s="4"/>
      <c r="AM14" s="4"/>
      <c r="AN14" s="4"/>
      <c r="AO14" s="4"/>
      <c r="AQ14" s="22"/>
      <c r="AR14" s="22"/>
      <c r="AS14" s="22"/>
      <c r="AT14" s="22"/>
    </row>
    <row r="15" spans="1:46" ht="14.45" customHeight="1" x14ac:dyDescent="0.15">
      <c r="A15" s="8"/>
      <c r="B15" s="94" t="s">
        <v>112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6"/>
      <c r="AL15" s="9" t="s">
        <v>0</v>
      </c>
      <c r="AM15" s="25" t="s">
        <v>1</v>
      </c>
      <c r="AN15" s="7"/>
      <c r="AO15" s="26"/>
      <c r="AQ15" s="22"/>
      <c r="AR15" s="22"/>
      <c r="AS15" s="22"/>
      <c r="AT15" s="22"/>
    </row>
    <row r="16" spans="1:46" ht="14.45" customHeight="1" x14ac:dyDescent="0.15">
      <c r="B16" s="129" t="s">
        <v>24</v>
      </c>
      <c r="C16" s="129"/>
      <c r="D16" s="129"/>
      <c r="E16" s="129"/>
      <c r="F16" s="129"/>
      <c r="G16" s="129"/>
      <c r="H16" s="129"/>
      <c r="I16" s="129"/>
      <c r="J16" s="129"/>
      <c r="K16" s="129" t="s">
        <v>25</v>
      </c>
      <c r="L16" s="129"/>
      <c r="M16" s="129"/>
      <c r="N16" s="129"/>
      <c r="O16" s="129"/>
      <c r="P16" s="129"/>
      <c r="Q16" s="129"/>
      <c r="R16" s="94" t="s">
        <v>24</v>
      </c>
      <c r="S16" s="95"/>
      <c r="T16" s="95"/>
      <c r="U16" s="95"/>
      <c r="V16" s="95"/>
      <c r="W16" s="95"/>
      <c r="X16" s="95"/>
      <c r="Y16" s="95"/>
      <c r="Z16" s="96"/>
      <c r="AA16" s="94" t="s">
        <v>25</v>
      </c>
      <c r="AB16" s="95"/>
      <c r="AC16" s="95"/>
      <c r="AD16" s="95"/>
      <c r="AE16" s="95"/>
      <c r="AF16" s="95"/>
      <c r="AG16" s="96"/>
      <c r="AL16" s="9"/>
      <c r="AM16" s="9" t="s">
        <v>62</v>
      </c>
      <c r="AN16" s="9" t="s">
        <v>63</v>
      </c>
      <c r="AO16" s="9" t="s">
        <v>64</v>
      </c>
      <c r="AQ16" s="22"/>
      <c r="AR16" s="22"/>
      <c r="AS16" s="22"/>
    </row>
    <row r="17" spans="2:46" ht="14.45" customHeight="1" x14ac:dyDescent="0.15">
      <c r="B17" s="125" t="s">
        <v>26</v>
      </c>
      <c r="C17" s="125"/>
      <c r="D17" s="125"/>
      <c r="E17" s="125"/>
      <c r="F17" s="125"/>
      <c r="G17" s="125"/>
      <c r="H17" s="125"/>
      <c r="I17" s="125"/>
      <c r="J17" s="125"/>
      <c r="K17" s="127" t="str">
        <f>AL2</f>
        <v>円形断面</v>
      </c>
      <c r="L17" s="127"/>
      <c r="M17" s="127"/>
      <c r="N17" s="127"/>
      <c r="O17" s="127"/>
      <c r="P17" s="51"/>
      <c r="Q17" s="51"/>
      <c r="R17" s="125" t="s">
        <v>36</v>
      </c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51" t="s">
        <v>28</v>
      </c>
      <c r="AG17" s="51"/>
      <c r="AL17" s="27" t="s">
        <v>2</v>
      </c>
      <c r="AM17" s="28">
        <v>2</v>
      </c>
      <c r="AN17" s="28">
        <v>1.5</v>
      </c>
      <c r="AO17" s="28">
        <v>1</v>
      </c>
    </row>
    <row r="18" spans="2:46" ht="14.45" customHeight="1" x14ac:dyDescent="0.15">
      <c r="B18" s="125" t="s">
        <v>18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51"/>
      <c r="Q18" s="51"/>
      <c r="R18" s="125" t="s">
        <v>49</v>
      </c>
      <c r="S18" s="125"/>
      <c r="T18" s="125"/>
      <c r="U18" s="125"/>
      <c r="V18" s="125"/>
      <c r="W18" s="125"/>
      <c r="X18" s="125"/>
      <c r="Y18" s="125"/>
      <c r="Z18" s="125"/>
      <c r="AA18" s="131">
        <f>PI()/4*AA17^2</f>
        <v>0</v>
      </c>
      <c r="AB18" s="131"/>
      <c r="AC18" s="131"/>
      <c r="AD18" s="131"/>
      <c r="AE18" s="131"/>
      <c r="AF18" s="51" t="s">
        <v>50</v>
      </c>
      <c r="AG18" s="51"/>
      <c r="AL18" s="27" t="s">
        <v>3</v>
      </c>
      <c r="AM18" s="28">
        <v>1.5</v>
      </c>
      <c r="AN18" s="28">
        <v>1</v>
      </c>
      <c r="AO18" s="28">
        <v>0.6</v>
      </c>
    </row>
    <row r="19" spans="2:46" ht="14.45" customHeight="1" x14ac:dyDescent="0.15">
      <c r="B19" s="125" t="s">
        <v>19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51"/>
      <c r="Q19" s="51"/>
      <c r="R19" s="125" t="s">
        <v>156</v>
      </c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51" t="s">
        <v>28</v>
      </c>
      <c r="AG19" s="51"/>
      <c r="AL19" s="27" t="s">
        <v>4</v>
      </c>
      <c r="AM19" s="28">
        <f>IF($K$11="水槽",AM13*1.5,AM13)</f>
        <v>1</v>
      </c>
      <c r="AN19" s="28">
        <f>IF($K$11="水槽",ROUNDUP(AN13*1.5,0),AN13)</f>
        <v>0.6</v>
      </c>
      <c r="AO19" s="28">
        <f>IF($K$11="水槽",AO13*1.5,AO13)</f>
        <v>0.4</v>
      </c>
    </row>
    <row r="20" spans="2:46" ht="14.45" customHeight="1" x14ac:dyDescent="0.15">
      <c r="B20" s="125" t="s">
        <v>165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51" t="s">
        <v>37</v>
      </c>
      <c r="Q20" s="51"/>
      <c r="R20" s="141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3"/>
      <c r="AL20" s="19"/>
    </row>
    <row r="21" spans="2:46" ht="14.45" customHeight="1" x14ac:dyDescent="0.15">
      <c r="B21" s="115" t="s">
        <v>47</v>
      </c>
      <c r="C21" s="116"/>
      <c r="D21" s="116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7"/>
      <c r="P21" s="112" t="s">
        <v>28</v>
      </c>
      <c r="Q21" s="114"/>
      <c r="R21" s="125" t="s">
        <v>60</v>
      </c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51" t="s">
        <v>28</v>
      </c>
      <c r="AG21" s="51"/>
      <c r="AL21" s="107" t="s">
        <v>5</v>
      </c>
      <c r="AM21" s="107"/>
      <c r="AN21" s="107"/>
    </row>
    <row r="22" spans="2:46" ht="14.45" customHeight="1" x14ac:dyDescent="0.15">
      <c r="B22" s="115" t="s">
        <v>35</v>
      </c>
      <c r="C22" s="116"/>
      <c r="D22" s="116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7"/>
      <c r="P22" s="112" t="s">
        <v>39</v>
      </c>
      <c r="Q22" s="114"/>
      <c r="R22" s="125" t="s">
        <v>123</v>
      </c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51" t="s">
        <v>28</v>
      </c>
      <c r="AG22" s="51"/>
      <c r="AL22" s="109" t="s">
        <v>6</v>
      </c>
      <c r="AM22" s="9" t="s">
        <v>7</v>
      </c>
      <c r="AN22" s="9" t="s">
        <v>12</v>
      </c>
      <c r="AO22" s="4"/>
      <c r="AP22" s="4"/>
      <c r="AQ22" s="4"/>
      <c r="AR22" s="4"/>
    </row>
    <row r="23" spans="2:46" ht="14.45" customHeight="1" x14ac:dyDescent="0.15">
      <c r="B23" s="144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6"/>
      <c r="R23" s="125" t="s">
        <v>74</v>
      </c>
      <c r="S23" s="125"/>
      <c r="T23" s="125"/>
      <c r="U23" s="125"/>
      <c r="V23" s="125"/>
      <c r="W23" s="125"/>
      <c r="X23" s="125"/>
      <c r="Y23" s="125"/>
      <c r="Z23" s="125"/>
      <c r="AA23" s="127">
        <v>10</v>
      </c>
      <c r="AB23" s="127"/>
      <c r="AC23" s="127"/>
      <c r="AD23" s="127"/>
      <c r="AE23" s="127"/>
      <c r="AF23" s="51" t="s">
        <v>28</v>
      </c>
      <c r="AG23" s="51"/>
      <c r="AL23" s="110"/>
      <c r="AM23" s="9" t="s">
        <v>14</v>
      </c>
      <c r="AN23" s="9" t="s">
        <v>8</v>
      </c>
      <c r="AO23" s="4"/>
      <c r="AP23" s="4"/>
      <c r="AQ23" s="4"/>
      <c r="AR23" s="4"/>
      <c r="AT23" s="4"/>
    </row>
    <row r="24" spans="2:46" ht="14.45" customHeight="1" x14ac:dyDescent="0.15">
      <c r="B24" s="115" t="s">
        <v>51</v>
      </c>
      <c r="C24" s="116"/>
      <c r="D24" s="116"/>
      <c r="E24" s="116"/>
      <c r="F24" s="116"/>
      <c r="G24" s="116"/>
      <c r="H24" s="116"/>
      <c r="I24" s="116"/>
      <c r="J24" s="117"/>
      <c r="K24" s="118" t="str">
        <f>IF(K19="","0",IF(K19=AL31,AO31,AO32))</f>
        <v>0</v>
      </c>
      <c r="L24" s="119"/>
      <c r="M24" s="119"/>
      <c r="N24" s="119"/>
      <c r="O24" s="120"/>
      <c r="P24" s="112" t="s">
        <v>42</v>
      </c>
      <c r="Q24" s="114"/>
      <c r="R24" s="125" t="s">
        <v>44</v>
      </c>
      <c r="S24" s="125"/>
      <c r="T24" s="125"/>
      <c r="U24" s="125"/>
      <c r="V24" s="125"/>
      <c r="W24" s="125"/>
      <c r="X24" s="125"/>
      <c r="Y24" s="125"/>
      <c r="Z24" s="125"/>
      <c r="AA24" s="127">
        <v>1.2</v>
      </c>
      <c r="AB24" s="127"/>
      <c r="AC24" s="127"/>
      <c r="AD24" s="127"/>
      <c r="AE24" s="127"/>
      <c r="AF24" s="51" t="s">
        <v>42</v>
      </c>
      <c r="AG24" s="51"/>
      <c r="AL24" s="110"/>
      <c r="AM24" s="9" t="s">
        <v>13</v>
      </c>
      <c r="AN24" s="9" t="s">
        <v>9</v>
      </c>
      <c r="AO24" s="4"/>
      <c r="AP24" s="4"/>
      <c r="AQ24" s="4"/>
      <c r="AR24" s="4"/>
      <c r="AS24" s="4"/>
      <c r="AT24" s="4"/>
    </row>
    <row r="25" spans="2:46" ht="14.45" customHeight="1" x14ac:dyDescent="0.15">
      <c r="B25" s="115" t="s">
        <v>52</v>
      </c>
      <c r="C25" s="116"/>
      <c r="D25" s="116"/>
      <c r="E25" s="116"/>
      <c r="F25" s="116"/>
      <c r="G25" s="116"/>
      <c r="H25" s="116"/>
      <c r="I25" s="116"/>
      <c r="J25" s="117"/>
      <c r="K25" s="118" t="str">
        <f>IF(K19="","0",IF(K19=AL31,AP31,AP32))</f>
        <v>0</v>
      </c>
      <c r="L25" s="119"/>
      <c r="M25" s="119"/>
      <c r="N25" s="119"/>
      <c r="O25" s="120"/>
      <c r="P25" s="112" t="s">
        <v>42</v>
      </c>
      <c r="Q25" s="114"/>
      <c r="R25" s="125" t="s">
        <v>45</v>
      </c>
      <c r="S25" s="125"/>
      <c r="T25" s="125"/>
      <c r="U25" s="125"/>
      <c r="V25" s="125"/>
      <c r="W25" s="125"/>
      <c r="X25" s="125"/>
      <c r="Y25" s="125"/>
      <c r="Z25" s="125"/>
      <c r="AA25" s="127">
        <v>1.8</v>
      </c>
      <c r="AB25" s="127"/>
      <c r="AC25" s="127"/>
      <c r="AD25" s="127"/>
      <c r="AE25" s="127"/>
      <c r="AF25" s="51" t="s">
        <v>42</v>
      </c>
      <c r="AG25" s="51"/>
      <c r="AH25" s="17"/>
      <c r="AL25" s="111"/>
      <c r="AM25" s="9" t="s">
        <v>11</v>
      </c>
      <c r="AN25" s="9" t="s">
        <v>10</v>
      </c>
      <c r="AO25" s="4"/>
      <c r="AP25" s="4"/>
      <c r="AQ25" s="4"/>
      <c r="AR25" s="4"/>
      <c r="AS25" s="4"/>
      <c r="AT25" s="20"/>
    </row>
    <row r="26" spans="2:46" ht="14.45" customHeight="1" x14ac:dyDescent="0.15">
      <c r="B26" s="115"/>
      <c r="C26" s="116"/>
      <c r="D26" s="116"/>
      <c r="E26" s="116"/>
      <c r="F26" s="116"/>
      <c r="G26" s="116"/>
      <c r="H26" s="116"/>
      <c r="I26" s="116"/>
      <c r="J26" s="117"/>
      <c r="K26" s="118"/>
      <c r="L26" s="119"/>
      <c r="M26" s="119"/>
      <c r="N26" s="119"/>
      <c r="O26" s="120"/>
      <c r="P26" s="112"/>
      <c r="Q26" s="114"/>
      <c r="R26" s="125" t="s">
        <v>46</v>
      </c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51" t="s">
        <v>28</v>
      </c>
      <c r="AG26" s="51"/>
      <c r="AL26" s="112" t="s">
        <v>68</v>
      </c>
      <c r="AM26" s="113"/>
      <c r="AN26" s="114"/>
      <c r="AO26" s="20"/>
      <c r="AP26" s="20"/>
      <c r="AQ26" s="20"/>
      <c r="AR26" s="20"/>
      <c r="AS26" s="20"/>
      <c r="AT26" s="4"/>
    </row>
    <row r="27" spans="2:46" ht="14.45" customHeight="1" x14ac:dyDescent="0.15">
      <c r="AL27" s="4" t="s">
        <v>54</v>
      </c>
      <c r="AO27" s="4"/>
      <c r="AP27" s="4"/>
      <c r="AQ27" s="4"/>
      <c r="AR27" s="4"/>
      <c r="AS27" s="4"/>
    </row>
    <row r="28" spans="2:46" ht="14.45" customHeight="1" x14ac:dyDescent="0.15">
      <c r="AT28" s="4"/>
    </row>
    <row r="29" spans="2:46" ht="14.45" customHeight="1" x14ac:dyDescent="0.15">
      <c r="AL29" s="30" t="s">
        <v>32</v>
      </c>
      <c r="AM29" s="33" t="s">
        <v>22</v>
      </c>
      <c r="AN29" s="32"/>
      <c r="AO29" s="34" t="s">
        <v>23</v>
      </c>
      <c r="AP29" s="32"/>
      <c r="AQ29" s="4"/>
      <c r="AR29" s="4"/>
      <c r="AS29" s="4"/>
      <c r="AT29" s="4"/>
    </row>
    <row r="30" spans="2:46" ht="14.45" customHeight="1" x14ac:dyDescent="0.15">
      <c r="AL30" s="30"/>
      <c r="AM30" s="30" t="s">
        <v>20</v>
      </c>
      <c r="AN30" s="30" t="s">
        <v>21</v>
      </c>
      <c r="AO30" s="30" t="s">
        <v>20</v>
      </c>
      <c r="AP30" s="30" t="s">
        <v>21</v>
      </c>
      <c r="AQ30" s="4"/>
      <c r="AR30" s="4"/>
      <c r="AS30" s="4"/>
      <c r="AT30" s="29"/>
    </row>
    <row r="31" spans="2:46" ht="14.45" customHeight="1" x14ac:dyDescent="0.15">
      <c r="AL31" s="31" t="s">
        <v>58</v>
      </c>
      <c r="AM31" s="30">
        <v>11.7</v>
      </c>
      <c r="AN31" s="30">
        <v>6.78</v>
      </c>
      <c r="AO31" s="30">
        <v>17.600000000000001</v>
      </c>
      <c r="AP31" s="30">
        <v>10.1</v>
      </c>
      <c r="AQ31" s="29"/>
      <c r="AR31" s="4"/>
      <c r="AS31" s="29"/>
      <c r="AT31" s="29"/>
    </row>
    <row r="32" spans="2:46" ht="14.45" customHeight="1" x14ac:dyDescent="0.15">
      <c r="AL32" s="31" t="s">
        <v>59</v>
      </c>
      <c r="AM32" s="30">
        <v>10.5</v>
      </c>
      <c r="AN32" s="30">
        <v>6.08</v>
      </c>
      <c r="AO32" s="30">
        <v>15.8</v>
      </c>
      <c r="AP32" s="30">
        <v>9.1199999999999992</v>
      </c>
      <c r="AQ32" s="29"/>
      <c r="AR32" s="4"/>
      <c r="AS32" s="29"/>
      <c r="AT32" s="4"/>
    </row>
    <row r="33" spans="1:45" ht="14.45" customHeight="1" x14ac:dyDescent="0.15">
      <c r="AL33" s="104" t="s">
        <v>69</v>
      </c>
      <c r="AM33" s="104"/>
      <c r="AN33" s="104"/>
      <c r="AO33" s="104"/>
      <c r="AP33" s="104"/>
      <c r="AQ33" s="4"/>
      <c r="AR33" s="4"/>
      <c r="AS33" s="4"/>
    </row>
    <row r="36" spans="1:45" ht="14.45" customHeight="1" x14ac:dyDescent="0.15">
      <c r="B36" s="91" t="s">
        <v>113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3"/>
    </row>
    <row r="37" spans="1:45" ht="14.45" customHeight="1" x14ac:dyDescent="0.15">
      <c r="B37" s="89" t="s">
        <v>118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130">
        <f>AA11*K20</f>
        <v>0</v>
      </c>
      <c r="AB37" s="130"/>
      <c r="AC37" s="130"/>
      <c r="AD37" s="56" t="s">
        <v>27</v>
      </c>
      <c r="AE37" s="56"/>
      <c r="AF37" s="56"/>
      <c r="AG37" s="56"/>
      <c r="AH37" s="5"/>
    </row>
    <row r="38" spans="1:45" ht="14.45" customHeight="1" x14ac:dyDescent="0.15">
      <c r="B38" s="89" t="s">
        <v>114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130">
        <f>AA12*K20</f>
        <v>0</v>
      </c>
      <c r="AB38" s="130"/>
      <c r="AC38" s="130"/>
      <c r="AD38" s="56" t="s">
        <v>27</v>
      </c>
      <c r="AE38" s="56"/>
      <c r="AF38" s="56"/>
      <c r="AG38" s="56"/>
      <c r="AK38" s="18"/>
    </row>
    <row r="39" spans="1:45" ht="14.45" customHeight="1" x14ac:dyDescent="0.15">
      <c r="B39" s="89" t="s">
        <v>115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28" t="str">
        <f>IFERROR(((4/(K22*AA19))*AA37*K21)-((K20-AA38)/K22),"0")</f>
        <v>0</v>
      </c>
      <c r="AB39" s="128"/>
      <c r="AC39" s="128"/>
      <c r="AD39" s="68" t="s">
        <v>157</v>
      </c>
      <c r="AE39" s="68"/>
      <c r="AF39" s="68"/>
      <c r="AG39" s="68"/>
      <c r="AK39" s="18"/>
    </row>
    <row r="40" spans="1:45" ht="14.45" customHeight="1" x14ac:dyDescent="0.1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26">
        <f>AA39*0.00980665</f>
        <v>0</v>
      </c>
      <c r="AB40" s="126"/>
      <c r="AC40" s="126"/>
      <c r="AD40" s="69" t="s">
        <v>31</v>
      </c>
      <c r="AE40" s="69"/>
      <c r="AF40" s="69"/>
      <c r="AG40" s="69"/>
      <c r="AK40" s="18"/>
    </row>
    <row r="41" spans="1:45" ht="14.45" customHeight="1" x14ac:dyDescent="0.15">
      <c r="A41" s="5"/>
      <c r="B41" s="90" t="str">
        <f>IF(AA40&lt;=0,"→せん断応力τのみを検討する。","→せん断応力τ、引張応力σ、引抜強度Ta全て計算する")</f>
        <v>→せん断応力τのみを検討する。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</row>
    <row r="42" spans="1:45" ht="14.45" customHeight="1" x14ac:dyDescent="0.15">
      <c r="A42" s="5"/>
      <c r="B42" s="89" t="s">
        <v>120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128" t="str">
        <f>IFERROR(AA37/(K22*AA18),"0")</f>
        <v>0</v>
      </c>
      <c r="AB42" s="128"/>
      <c r="AC42" s="128"/>
      <c r="AD42" s="68" t="s">
        <v>130</v>
      </c>
      <c r="AE42" s="68"/>
      <c r="AF42" s="68"/>
      <c r="AG42" s="68"/>
    </row>
    <row r="43" spans="1:45" ht="14.45" customHeight="1" x14ac:dyDescent="0.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126">
        <f>AA42*0.00980665</f>
        <v>0</v>
      </c>
      <c r="AB43" s="126"/>
      <c r="AC43" s="126"/>
      <c r="AD43" s="69" t="s">
        <v>128</v>
      </c>
      <c r="AE43" s="69"/>
      <c r="AF43" s="69"/>
      <c r="AG43" s="69"/>
    </row>
    <row r="44" spans="1:45" ht="14.45" customHeight="1" x14ac:dyDescent="0.15">
      <c r="B44" s="90" t="str">
        <f>IF(AA43&lt;K25, "→τ&lt;fsなのでせん断応力に関しては問題無。","→基礎ボルトの再選定が必要。")</f>
        <v>→τ&lt;fsなのでせん断応力に関しては問題無。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</row>
    <row r="45" spans="1:45" ht="14.45" customHeight="1" x14ac:dyDescent="0.15">
      <c r="B45" s="89" t="s">
        <v>121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128" t="str">
        <f>IFERROR(AA39/AA18,"0")</f>
        <v>0</v>
      </c>
      <c r="AB45" s="128"/>
      <c r="AC45" s="128"/>
      <c r="AD45" s="68" t="s">
        <v>130</v>
      </c>
      <c r="AE45" s="68"/>
      <c r="AF45" s="68"/>
      <c r="AG45" s="68"/>
    </row>
    <row r="46" spans="1:45" ht="14.45" customHeight="1" x14ac:dyDescent="0.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126">
        <f>AA45*0.00980665</f>
        <v>0</v>
      </c>
      <c r="AB46" s="126"/>
      <c r="AC46" s="126"/>
      <c r="AD46" s="69" t="s">
        <v>128</v>
      </c>
      <c r="AE46" s="69"/>
      <c r="AF46" s="69"/>
      <c r="AG46" s="69"/>
    </row>
    <row r="47" spans="1:45" ht="14.45" customHeight="1" x14ac:dyDescent="0.15">
      <c r="B47" s="89" t="s">
        <v>126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130">
        <f>1.4*K24-1.6*AA43</f>
        <v>0</v>
      </c>
      <c r="AB47" s="130"/>
      <c r="AC47" s="130"/>
      <c r="AD47" s="56" t="s">
        <v>128</v>
      </c>
      <c r="AE47" s="56"/>
      <c r="AF47" s="56"/>
      <c r="AG47" s="56"/>
    </row>
    <row r="48" spans="1:45" ht="14.45" customHeight="1" x14ac:dyDescent="0.15">
      <c r="B48" s="90" t="str">
        <f>IF(AA43&lt;4.4,IF(AA46&lt;=K24,"σ≦ftなので問題無","基礎ボルトの再選定が必要"),IF(AA46&lt;=MIN(K24,AA47),"σ≦(ftとftsの最小のもの)なので問題無","基礎ボルトの再選定が必要"))</f>
        <v>σ≦ftなので問題無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1:46" ht="14.45" customHeight="1" x14ac:dyDescent="0.15">
      <c r="C49" s="11"/>
      <c r="Y49" s="24"/>
      <c r="Z49" s="24"/>
      <c r="AA49" s="74"/>
      <c r="AB49" s="74"/>
      <c r="AC49" s="74"/>
      <c r="AD49" s="132"/>
      <c r="AE49" s="132"/>
      <c r="AF49" s="132"/>
      <c r="AG49" s="132"/>
    </row>
    <row r="50" spans="1:46" ht="14.45" customHeight="1" x14ac:dyDescent="0.15">
      <c r="B50" s="129" t="s">
        <v>72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T50" s="5"/>
    </row>
    <row r="51" spans="1:46" ht="14.45" customHeight="1" x14ac:dyDescent="0.15">
      <c r="A51" s="5"/>
      <c r="B51" s="87" t="s">
        <v>122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97">
        <f>9/100*AA25</f>
        <v>0.16200000000000001</v>
      </c>
      <c r="AB51" s="98"/>
      <c r="AC51" s="99"/>
      <c r="AD51" s="103" t="s">
        <v>128</v>
      </c>
      <c r="AE51" s="104"/>
      <c r="AF51" s="104"/>
      <c r="AG51" s="105"/>
      <c r="AK51" s="5"/>
      <c r="AT51" s="5"/>
    </row>
    <row r="52" spans="1:46" ht="14.45" customHeight="1" x14ac:dyDescent="0.15">
      <c r="A52" s="5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100"/>
      <c r="AB52" s="101"/>
      <c r="AC52" s="102"/>
      <c r="AD52" s="106"/>
      <c r="AE52" s="107"/>
      <c r="AF52" s="107"/>
      <c r="AG52" s="108"/>
      <c r="AK52" s="5"/>
    </row>
    <row r="53" spans="1:46" ht="14.45" customHeight="1" x14ac:dyDescent="0.15">
      <c r="B53" s="87" t="s">
        <v>125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130">
        <f>IF(AA51&lt;=0.2,AA51,0.2)</f>
        <v>0.16200000000000001</v>
      </c>
      <c r="AB53" s="130"/>
      <c r="AC53" s="130"/>
      <c r="AD53" s="56" t="s">
        <v>128</v>
      </c>
      <c r="AE53" s="56"/>
      <c r="AF53" s="56"/>
      <c r="AG53" s="56"/>
      <c r="AK53" s="5"/>
    </row>
    <row r="54" spans="1:46" ht="14.45" customHeight="1" x14ac:dyDescent="0.15">
      <c r="B54" s="87" t="s">
        <v>152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130">
        <f>PI()*AA17*AA21*AA53</f>
        <v>0</v>
      </c>
      <c r="AB54" s="130"/>
      <c r="AC54" s="130"/>
      <c r="AD54" s="56" t="s">
        <v>31</v>
      </c>
      <c r="AE54" s="56"/>
      <c r="AF54" s="56"/>
      <c r="AG54" s="56"/>
      <c r="AK54" s="5"/>
    </row>
    <row r="55" spans="1:46" ht="14.45" customHeight="1" x14ac:dyDescent="0.15">
      <c r="B55" s="133" t="s">
        <v>70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</row>
    <row r="56" spans="1:46" ht="14.45" customHeight="1" x14ac:dyDescent="0.15">
      <c r="B56" s="87" t="s">
        <v>144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97">
        <f>AA24/80*PI()*AA21*AA22</f>
        <v>0</v>
      </c>
      <c r="AB56" s="98"/>
      <c r="AC56" s="99"/>
      <c r="AD56" s="103" t="s">
        <v>31</v>
      </c>
      <c r="AE56" s="104"/>
      <c r="AF56" s="104"/>
      <c r="AG56" s="105"/>
    </row>
    <row r="57" spans="1:46" ht="14.45" customHeight="1" x14ac:dyDescent="0.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100"/>
      <c r="AB57" s="101"/>
      <c r="AC57" s="102"/>
      <c r="AD57" s="106"/>
      <c r="AE57" s="107"/>
      <c r="AF57" s="107"/>
      <c r="AG57" s="108"/>
      <c r="AL57" s="4"/>
      <c r="AM57" s="4"/>
      <c r="AN57" s="4"/>
      <c r="AO57" s="4"/>
      <c r="AP57" s="4"/>
    </row>
    <row r="58" spans="1:46" ht="14.45" customHeight="1" x14ac:dyDescent="0.15">
      <c r="B58" s="56" t="s">
        <v>124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130">
        <f>MIN(AA56,AA54)</f>
        <v>0</v>
      </c>
      <c r="AB58" s="130"/>
      <c r="AC58" s="130"/>
      <c r="AD58" s="56" t="s">
        <v>31</v>
      </c>
      <c r="AE58" s="56"/>
      <c r="AF58" s="56"/>
      <c r="AG58" s="56"/>
      <c r="AL58" s="4"/>
      <c r="AM58" s="4"/>
      <c r="AN58" s="4"/>
      <c r="AO58" s="4"/>
      <c r="AP58" s="4"/>
    </row>
    <row r="59" spans="1:46" ht="14.45" customHeight="1" x14ac:dyDescent="0.15">
      <c r="B59" s="90" t="str">
        <f>IF(AA58=AA54,IF(AA40&lt;AA54,"Rb&lt;Ta1なので問題無","基礎ボルトの再選定が必要。"),IF(AA40&lt;AA58,"Rb&lt;Ta2なので問題無","基礎ボルトの再選定が必要。"))</f>
        <v>基礎ボルトの再選定が必要。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L59" s="4"/>
      <c r="AM59" s="4"/>
      <c r="AN59" s="4"/>
      <c r="AO59" s="4"/>
      <c r="AP59" s="4"/>
    </row>
    <row r="60" spans="1:46" ht="14.45" customHeight="1" x14ac:dyDescent="0.15">
      <c r="D60" s="1"/>
      <c r="E60" s="10"/>
      <c r="F60" s="10"/>
      <c r="G60" s="3"/>
      <c r="AL60" s="4"/>
      <c r="AM60" s="4"/>
      <c r="AN60" s="4"/>
      <c r="AO60" s="4"/>
      <c r="AP60" s="4"/>
    </row>
    <row r="61" spans="1:46" ht="14.45" customHeight="1" x14ac:dyDescent="0.15">
      <c r="D61" s="1"/>
      <c r="E61" s="10"/>
      <c r="F61" s="10"/>
      <c r="G61" s="3"/>
      <c r="AL61" s="4"/>
      <c r="AM61" s="4"/>
      <c r="AN61" s="4"/>
      <c r="AO61" s="4"/>
      <c r="AP61" s="4"/>
    </row>
    <row r="62" spans="1:46" ht="14.45" customHeight="1" x14ac:dyDescent="0.15">
      <c r="D62" s="1"/>
      <c r="E62" s="10"/>
      <c r="F62" s="10"/>
      <c r="G62" s="3"/>
      <c r="AL62" s="4"/>
      <c r="AM62" s="4"/>
      <c r="AN62" s="4"/>
      <c r="AO62" s="4"/>
      <c r="AP62" s="4"/>
    </row>
    <row r="63" spans="1:46" ht="14.45" customHeight="1" x14ac:dyDescent="0.15">
      <c r="D63" s="1"/>
      <c r="E63" s="10"/>
      <c r="F63" s="10"/>
      <c r="G63" s="3"/>
      <c r="AL63" s="4"/>
      <c r="AM63" s="4"/>
      <c r="AN63" s="4"/>
      <c r="AO63" s="4"/>
      <c r="AP63" s="4"/>
    </row>
    <row r="64" spans="1:46" ht="14.45" customHeight="1" x14ac:dyDescent="0.15">
      <c r="D64" s="1"/>
      <c r="E64" s="10"/>
      <c r="F64" s="10"/>
      <c r="G64" s="3"/>
      <c r="AL64" s="4"/>
      <c r="AM64" s="4"/>
      <c r="AN64" s="4"/>
      <c r="AO64" s="4"/>
      <c r="AP64" s="4"/>
    </row>
    <row r="65" spans="4:42" ht="14.45" customHeight="1" x14ac:dyDescent="0.15">
      <c r="D65" s="1"/>
      <c r="E65" s="10"/>
      <c r="F65" s="10"/>
      <c r="G65" s="3"/>
      <c r="AL65" s="4"/>
      <c r="AM65" s="4"/>
      <c r="AN65" s="4"/>
      <c r="AO65" s="4"/>
      <c r="AP65" s="4"/>
    </row>
    <row r="66" spans="4:42" ht="14.45" customHeight="1" x14ac:dyDescent="0.15">
      <c r="D66" s="1"/>
      <c r="E66" s="10"/>
      <c r="F66" s="10"/>
      <c r="G66" s="3"/>
      <c r="AL66" s="4"/>
      <c r="AM66" s="4"/>
      <c r="AN66" s="4"/>
      <c r="AO66" s="4"/>
      <c r="AP66" s="4"/>
    </row>
    <row r="67" spans="4:42" ht="14.45" customHeight="1" x14ac:dyDescent="0.15">
      <c r="AC67" s="2"/>
      <c r="AD67" s="2"/>
      <c r="AE67" s="2"/>
      <c r="AF67" s="2"/>
      <c r="AG67" s="2"/>
    </row>
    <row r="68" spans="4:42" ht="14.45" customHeight="1" x14ac:dyDescent="0.15">
      <c r="AC68" s="2"/>
      <c r="AD68" s="2"/>
      <c r="AE68" s="2"/>
      <c r="AF68" s="2"/>
      <c r="AG68" s="2"/>
    </row>
    <row r="69" spans="4:42" ht="14.45" customHeight="1" x14ac:dyDescent="0.15">
      <c r="AC69" s="2"/>
      <c r="AD69" s="2"/>
      <c r="AE69" s="2"/>
      <c r="AF69" s="2"/>
      <c r="AG69" s="2"/>
    </row>
    <row r="70" spans="4:42" ht="14.45" customHeight="1" x14ac:dyDescent="0.15">
      <c r="AC70" s="2"/>
      <c r="AD70" s="2"/>
      <c r="AE70" s="2"/>
      <c r="AF70" s="2"/>
      <c r="AG70" s="2"/>
    </row>
    <row r="71" spans="4:42" ht="14.45" customHeight="1" x14ac:dyDescent="0.15">
      <c r="AC71" s="2"/>
      <c r="AD71" s="2"/>
      <c r="AE71" s="2"/>
      <c r="AF71" s="2"/>
      <c r="AG71" s="2"/>
    </row>
    <row r="72" spans="4:42" ht="14.45" customHeight="1" x14ac:dyDescent="0.15">
      <c r="AC72" s="2"/>
      <c r="AD72" s="2"/>
      <c r="AE72" s="2"/>
      <c r="AF72" s="2"/>
      <c r="AG72" s="2"/>
    </row>
    <row r="73" spans="4:42" ht="14.45" customHeight="1" x14ac:dyDescent="0.15">
      <c r="AC73" s="2"/>
      <c r="AD73" s="2"/>
      <c r="AE73" s="2"/>
      <c r="AF73" s="2"/>
      <c r="AG73" s="2"/>
    </row>
    <row r="74" spans="4:42" ht="14.45" customHeight="1" x14ac:dyDescent="0.15">
      <c r="AC74" s="2"/>
      <c r="AD74" s="2"/>
      <c r="AE74" s="2"/>
      <c r="AF74" s="2"/>
      <c r="AG74" s="2"/>
    </row>
    <row r="75" spans="4:42" ht="14.45" customHeight="1" x14ac:dyDescent="0.15">
      <c r="AC75" s="2"/>
      <c r="AD75" s="2"/>
      <c r="AE75" s="2"/>
      <c r="AF75" s="2"/>
      <c r="AG75" s="2"/>
    </row>
  </sheetData>
  <mergeCells count="146">
    <mergeCell ref="B23:Q23"/>
    <mergeCell ref="R20:AG20"/>
    <mergeCell ref="B1:AG2"/>
    <mergeCell ref="B3:L3"/>
    <mergeCell ref="V3:X3"/>
    <mergeCell ref="Y3:AA3"/>
    <mergeCell ref="AB3:AD3"/>
    <mergeCell ref="AE3:AG3"/>
    <mergeCell ref="B4:L4"/>
    <mergeCell ref="V4:X6"/>
    <mergeCell ref="Y4:AA6"/>
    <mergeCell ref="AB4:AD6"/>
    <mergeCell ref="AE4:AG6"/>
    <mergeCell ref="B5:L5"/>
    <mergeCell ref="B8:AG8"/>
    <mergeCell ref="B9:J9"/>
    <mergeCell ref="K9:Q9"/>
    <mergeCell ref="R9:Z9"/>
    <mergeCell ref="AA9:AG9"/>
    <mergeCell ref="B10:J10"/>
    <mergeCell ref="K10:Q10"/>
    <mergeCell ref="R10:Z10"/>
    <mergeCell ref="AA10:AG10"/>
    <mergeCell ref="B11:J11"/>
    <mergeCell ref="K11:Q11"/>
    <mergeCell ref="R11:Z11"/>
    <mergeCell ref="AA11:AG11"/>
    <mergeCell ref="B12:J12"/>
    <mergeCell ref="K12:Q12"/>
    <mergeCell ref="R12:Z12"/>
    <mergeCell ref="AA12:AG12"/>
    <mergeCell ref="B13:J13"/>
    <mergeCell ref="K13:Q13"/>
    <mergeCell ref="R13:Z13"/>
    <mergeCell ref="AA13:AG13"/>
    <mergeCell ref="B15:AG15"/>
    <mergeCell ref="B16:J16"/>
    <mergeCell ref="K16:Q16"/>
    <mergeCell ref="R16:Z16"/>
    <mergeCell ref="AA16:AG16"/>
    <mergeCell ref="B17:J17"/>
    <mergeCell ref="K17:O17"/>
    <mergeCell ref="P17:Q17"/>
    <mergeCell ref="R17:Z17"/>
    <mergeCell ref="AA17:AE17"/>
    <mergeCell ref="AF17:AG17"/>
    <mergeCell ref="B18:J18"/>
    <mergeCell ref="K18:O18"/>
    <mergeCell ref="P18:Q18"/>
    <mergeCell ref="R18:Z18"/>
    <mergeCell ref="AA18:AE18"/>
    <mergeCell ref="AF18:AG18"/>
    <mergeCell ref="B19:J19"/>
    <mergeCell ref="K19:O19"/>
    <mergeCell ref="P19:Q19"/>
    <mergeCell ref="R19:Z19"/>
    <mergeCell ref="AA19:AE19"/>
    <mergeCell ref="AF19:AG19"/>
    <mergeCell ref="B20:J20"/>
    <mergeCell ref="K20:O20"/>
    <mergeCell ref="P20:Q20"/>
    <mergeCell ref="B21:J21"/>
    <mergeCell ref="K21:O21"/>
    <mergeCell ref="P21:Q21"/>
    <mergeCell ref="R21:Z21"/>
    <mergeCell ref="AA21:AE21"/>
    <mergeCell ref="AF21:AG21"/>
    <mergeCell ref="B25:J25"/>
    <mergeCell ref="K25:O25"/>
    <mergeCell ref="P25:Q25"/>
    <mergeCell ref="R25:Z25"/>
    <mergeCell ref="AA25:AE25"/>
    <mergeCell ref="AF25:AG25"/>
    <mergeCell ref="AL26:AN26"/>
    <mergeCell ref="AL21:AN21"/>
    <mergeCell ref="B22:J22"/>
    <mergeCell ref="K22:O22"/>
    <mergeCell ref="P22:Q22"/>
    <mergeCell ref="R22:Z22"/>
    <mergeCell ref="AA22:AE22"/>
    <mergeCell ref="AF22:AG22"/>
    <mergeCell ref="AL22:AL25"/>
    <mergeCell ref="R23:Z23"/>
    <mergeCell ref="AA23:AE23"/>
    <mergeCell ref="AF23:AG23"/>
    <mergeCell ref="B24:J24"/>
    <mergeCell ref="K24:O24"/>
    <mergeCell ref="P24:Q24"/>
    <mergeCell ref="R24:Z24"/>
    <mergeCell ref="AA24:AE24"/>
    <mergeCell ref="AF24:AG24"/>
    <mergeCell ref="AL33:AP33"/>
    <mergeCell ref="B36:AG36"/>
    <mergeCell ref="B37:Z37"/>
    <mergeCell ref="AA37:AC37"/>
    <mergeCell ref="AD37:AG37"/>
    <mergeCell ref="B26:J26"/>
    <mergeCell ref="K26:O26"/>
    <mergeCell ref="P26:Q26"/>
    <mergeCell ref="R26:Z26"/>
    <mergeCell ref="AA26:AE26"/>
    <mergeCell ref="AF26:AG26"/>
    <mergeCell ref="B38:Z38"/>
    <mergeCell ref="AA38:AC38"/>
    <mergeCell ref="AD38:AG38"/>
    <mergeCell ref="B39:Z40"/>
    <mergeCell ref="AA39:AC39"/>
    <mergeCell ref="AD39:AG39"/>
    <mergeCell ref="AA40:AC40"/>
    <mergeCell ref="AD40:AG40"/>
    <mergeCell ref="B41:AG41"/>
    <mergeCell ref="B42:Z43"/>
    <mergeCell ref="AA42:AC42"/>
    <mergeCell ref="AD42:AG42"/>
    <mergeCell ref="AA43:AC43"/>
    <mergeCell ref="AD43:AG43"/>
    <mergeCell ref="AD49:AG49"/>
    <mergeCell ref="B44:AG44"/>
    <mergeCell ref="B45:Z46"/>
    <mergeCell ref="AA45:AC45"/>
    <mergeCell ref="AD45:AG45"/>
    <mergeCell ref="AA46:AC46"/>
    <mergeCell ref="AD46:AG46"/>
    <mergeCell ref="B54:Z54"/>
    <mergeCell ref="B59:AG59"/>
    <mergeCell ref="B55:AG55"/>
    <mergeCell ref="AA54:AC54"/>
    <mergeCell ref="AD54:AG54"/>
    <mergeCell ref="B47:Z47"/>
    <mergeCell ref="AA47:AC47"/>
    <mergeCell ref="AD47:AG47"/>
    <mergeCell ref="B48:AG48"/>
    <mergeCell ref="AA49:AC49"/>
    <mergeCell ref="B50:AG50"/>
    <mergeCell ref="B51:Z52"/>
    <mergeCell ref="AA51:AC52"/>
    <mergeCell ref="AD51:AG52"/>
    <mergeCell ref="B53:Z53"/>
    <mergeCell ref="AA53:AC53"/>
    <mergeCell ref="AD53:AG53"/>
    <mergeCell ref="B56:Z57"/>
    <mergeCell ref="AA56:AC57"/>
    <mergeCell ref="AD56:AG57"/>
    <mergeCell ref="B58:Z58"/>
    <mergeCell ref="AA58:AC58"/>
    <mergeCell ref="AD58:AG58"/>
  </mergeCells>
  <phoneticPr fontId="2"/>
  <dataValidations count="5">
    <dataValidation type="list" allowBlank="1" showInputMessage="1" showErrorMessage="1" sqref="K11:Q11" xr:uid="{00000000-0002-0000-0600-000000000000}">
      <formula1>$AL$6:$AL$7</formula1>
    </dataValidation>
    <dataValidation type="list" allowBlank="1" showInputMessage="1" showErrorMessage="1" sqref="K13:Q13" xr:uid="{00000000-0002-0000-0600-000001000000}">
      <formula1>$AM$16:$AO$16</formula1>
    </dataValidation>
    <dataValidation type="list" allowBlank="1" showInputMessage="1" showErrorMessage="1" sqref="K10:Q10" xr:uid="{00000000-0002-0000-0600-000002000000}">
      <formula1>$AL$17:$AL$19</formula1>
    </dataValidation>
    <dataValidation type="list" allowBlank="1" showInputMessage="1" showErrorMessage="1" sqref="K19:O19" xr:uid="{00000000-0002-0000-0600-000003000000}">
      <formula1>$AL$31:$AL$32</formula1>
    </dataValidation>
    <dataValidation type="list" allowBlank="1" showInputMessage="1" showErrorMessage="1" sqref="K18:O18" xr:uid="{00000000-0002-0000-0600-000004000000}">
      <formula1>$AL$3:$AL$4</formula1>
    </dataValidation>
  </dataValidations>
  <pageMargins left="0.78740157480314965" right="0.39370078740157483" top="0.39370078740157483" bottom="0.39370078740157483" header="0" footer="0.39370078740157483"/>
  <pageSetup paperSize="9" orientation="portrait" r:id="rId1"/>
  <headerFooter alignWithMargins="0">
    <oddFooter>&amp;C&amp;P/&amp;N</oddFooter>
  </headerFooter>
  <colBreaks count="1" manualBreakCount="1">
    <brk id="35" max="11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64"/>
  <sheetViews>
    <sheetView view="pageBreakPreview" zoomScale="80" zoomScaleNormal="115" zoomScaleSheetLayoutView="80" workbookViewId="0">
      <selection activeCell="AA13" sqref="AA13:AG13"/>
    </sheetView>
  </sheetViews>
  <sheetFormatPr defaultColWidth="2.625" defaultRowHeight="14.45" customHeight="1" x14ac:dyDescent="0.15"/>
  <cols>
    <col min="1" max="28" width="2.625" style="2" customWidth="1"/>
    <col min="29" max="36" width="2.625" style="4" customWidth="1"/>
    <col min="37" max="37" width="2.5" style="4" customWidth="1"/>
    <col min="38" max="38" width="27.625" style="2" bestFit="1" customWidth="1"/>
    <col min="39" max="39" width="20.5" style="2" bestFit="1" customWidth="1"/>
    <col min="40" max="40" width="22.875" style="2" bestFit="1" customWidth="1"/>
    <col min="41" max="41" width="11.125" style="2" bestFit="1" customWidth="1"/>
    <col min="42" max="42" width="11.25" style="2" bestFit="1" customWidth="1"/>
    <col min="43" max="44" width="2.625" style="2"/>
    <col min="45" max="45" width="8.125" style="2" bestFit="1" customWidth="1"/>
    <col min="46" max="16384" width="2.625" style="2"/>
  </cols>
  <sheetData>
    <row r="1" spans="1:46" ht="14.45" customHeight="1" x14ac:dyDescent="0.15">
      <c r="B1" s="73" t="s">
        <v>132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L1" s="14" t="s">
        <v>53</v>
      </c>
      <c r="AM1" s="6"/>
      <c r="AN1" s="6"/>
      <c r="AO1" s="6"/>
      <c r="AP1" s="6"/>
      <c r="AQ1" s="6"/>
      <c r="AR1" s="6"/>
      <c r="AS1" s="6"/>
      <c r="AT1" s="6"/>
    </row>
    <row r="2" spans="1:46" ht="14.45" customHeight="1" x14ac:dyDescent="0.15">
      <c r="A2" s="1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L2" s="2" t="s">
        <v>30</v>
      </c>
    </row>
    <row r="3" spans="1:46" ht="14.45" customHeight="1" x14ac:dyDescent="0.15">
      <c r="B3" s="74" t="s">
        <v>136</v>
      </c>
      <c r="C3" s="74"/>
      <c r="D3" s="74"/>
      <c r="E3" s="74"/>
      <c r="F3" s="74"/>
      <c r="G3" s="74"/>
      <c r="H3" s="74"/>
      <c r="I3" s="74"/>
      <c r="J3" s="74"/>
      <c r="K3" s="74"/>
      <c r="L3" s="74"/>
      <c r="V3" s="75" t="s">
        <v>139</v>
      </c>
      <c r="W3" s="76"/>
      <c r="X3" s="77"/>
      <c r="Y3" s="75" t="s">
        <v>135</v>
      </c>
      <c r="Z3" s="76"/>
      <c r="AA3" s="76"/>
      <c r="AB3" s="75" t="s">
        <v>135</v>
      </c>
      <c r="AC3" s="76"/>
      <c r="AD3" s="77"/>
      <c r="AE3" s="75" t="s">
        <v>140</v>
      </c>
      <c r="AF3" s="76"/>
      <c r="AG3" s="77"/>
      <c r="AL3" s="2" t="s">
        <v>160</v>
      </c>
    </row>
    <row r="4" spans="1:46" ht="14.45" customHeight="1" x14ac:dyDescent="0.15">
      <c r="B4" s="74" t="s">
        <v>133</v>
      </c>
      <c r="C4" s="74"/>
      <c r="D4" s="74"/>
      <c r="E4" s="74"/>
      <c r="F4" s="74"/>
      <c r="G4" s="74"/>
      <c r="H4" s="74"/>
      <c r="I4" s="74"/>
      <c r="J4" s="74"/>
      <c r="K4" s="74"/>
      <c r="L4" s="74"/>
      <c r="V4" s="78"/>
      <c r="W4" s="79"/>
      <c r="X4" s="80"/>
      <c r="Y4" s="78"/>
      <c r="Z4" s="79"/>
      <c r="AA4" s="80"/>
      <c r="AB4" s="78"/>
      <c r="AC4" s="79"/>
      <c r="AD4" s="80"/>
      <c r="AE4" s="78"/>
      <c r="AF4" s="79"/>
      <c r="AG4" s="80"/>
      <c r="AL4" s="2" t="s">
        <v>161</v>
      </c>
    </row>
    <row r="5" spans="1:46" ht="14.45" customHeight="1" x14ac:dyDescent="0.15">
      <c r="B5" s="74" t="s">
        <v>134</v>
      </c>
      <c r="C5" s="74"/>
      <c r="D5" s="74"/>
      <c r="E5" s="74"/>
      <c r="F5" s="74"/>
      <c r="G5" s="74"/>
      <c r="H5" s="74"/>
      <c r="I5" s="74"/>
      <c r="J5" s="74"/>
      <c r="K5" s="74"/>
      <c r="L5" s="74"/>
      <c r="V5" s="81"/>
      <c r="W5" s="82"/>
      <c r="X5" s="83"/>
      <c r="Y5" s="81"/>
      <c r="Z5" s="82"/>
      <c r="AA5" s="83"/>
      <c r="AB5" s="81"/>
      <c r="AC5" s="82"/>
      <c r="AD5" s="83"/>
      <c r="AE5" s="81"/>
      <c r="AF5" s="82"/>
      <c r="AG5" s="83"/>
      <c r="AT5" s="4"/>
    </row>
    <row r="6" spans="1:46" ht="14.45" customHeight="1" x14ac:dyDescent="0.15">
      <c r="V6" s="84"/>
      <c r="W6" s="85"/>
      <c r="X6" s="86"/>
      <c r="Y6" s="84"/>
      <c r="Z6" s="85"/>
      <c r="AA6" s="86"/>
      <c r="AB6" s="84"/>
      <c r="AC6" s="85"/>
      <c r="AD6" s="86"/>
      <c r="AE6" s="84"/>
      <c r="AF6" s="85"/>
      <c r="AG6" s="86"/>
      <c r="AL6" s="2" t="s">
        <v>107</v>
      </c>
      <c r="AQ6" s="4"/>
      <c r="AR6" s="4"/>
      <c r="AS6" s="4"/>
      <c r="AT6" s="4"/>
    </row>
    <row r="7" spans="1:46" ht="14.45" customHeight="1" x14ac:dyDescent="0.15">
      <c r="AL7" s="2" t="s">
        <v>108</v>
      </c>
      <c r="AQ7" s="4"/>
      <c r="AR7" s="4"/>
      <c r="AS7" s="4"/>
      <c r="AT7" s="22"/>
    </row>
    <row r="8" spans="1:46" ht="14.45" customHeight="1" x14ac:dyDescent="0.15">
      <c r="B8" s="91" t="s">
        <v>111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L8" s="4"/>
      <c r="AQ8" s="22"/>
      <c r="AR8" s="22"/>
      <c r="AS8" s="22"/>
      <c r="AT8" s="22"/>
    </row>
    <row r="9" spans="1:46" ht="14.45" customHeight="1" x14ac:dyDescent="0.15">
      <c r="B9" s="121" t="s">
        <v>24</v>
      </c>
      <c r="C9" s="121"/>
      <c r="D9" s="121"/>
      <c r="E9" s="121"/>
      <c r="F9" s="121"/>
      <c r="G9" s="121"/>
      <c r="H9" s="121"/>
      <c r="I9" s="121"/>
      <c r="J9" s="121"/>
      <c r="K9" s="121" t="s">
        <v>25</v>
      </c>
      <c r="L9" s="121"/>
      <c r="M9" s="121"/>
      <c r="N9" s="121"/>
      <c r="O9" s="121"/>
      <c r="P9" s="121"/>
      <c r="Q9" s="121"/>
      <c r="R9" s="121" t="s">
        <v>24</v>
      </c>
      <c r="S9" s="121"/>
      <c r="T9" s="121"/>
      <c r="U9" s="121"/>
      <c r="V9" s="121"/>
      <c r="W9" s="121"/>
      <c r="X9" s="121"/>
      <c r="Y9" s="121"/>
      <c r="Z9" s="121"/>
      <c r="AA9" s="121" t="s">
        <v>25</v>
      </c>
      <c r="AB9" s="121"/>
      <c r="AC9" s="121"/>
      <c r="AD9" s="121"/>
      <c r="AE9" s="121"/>
      <c r="AF9" s="121"/>
      <c r="AG9" s="121"/>
      <c r="AL9" s="9" t="s">
        <v>0</v>
      </c>
      <c r="AM9" s="25" t="s">
        <v>1</v>
      </c>
      <c r="AN9" s="7"/>
      <c r="AO9" s="26"/>
      <c r="AQ9" s="22"/>
      <c r="AR9" s="22"/>
      <c r="AS9" s="22"/>
      <c r="AT9" s="22"/>
    </row>
    <row r="10" spans="1:46" ht="14.45" customHeight="1" x14ac:dyDescent="0.15">
      <c r="B10" s="88" t="s">
        <v>15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 t="s">
        <v>48</v>
      </c>
      <c r="S10" s="88"/>
      <c r="T10" s="88"/>
      <c r="U10" s="88"/>
      <c r="V10" s="88"/>
      <c r="W10" s="88"/>
      <c r="X10" s="88"/>
      <c r="Y10" s="88"/>
      <c r="Z10" s="88"/>
      <c r="AA10" s="122" t="str">
        <f>IFERROR(VLOOKUP(K10,AL16:AO19,MATCH(K13,AL16:AO16,0),FALSE),"0")</f>
        <v>0</v>
      </c>
      <c r="AB10" s="122"/>
      <c r="AC10" s="122"/>
      <c r="AD10" s="122"/>
      <c r="AE10" s="122"/>
      <c r="AF10" s="122"/>
      <c r="AG10" s="122"/>
      <c r="AL10" s="9"/>
      <c r="AM10" s="9" t="s">
        <v>62</v>
      </c>
      <c r="AN10" s="9" t="s">
        <v>63</v>
      </c>
      <c r="AO10" s="9" t="s">
        <v>64</v>
      </c>
      <c r="AQ10" s="22"/>
      <c r="AR10" s="22"/>
      <c r="AS10" s="22"/>
      <c r="AT10" s="22"/>
    </row>
    <row r="11" spans="1:46" ht="14.45" customHeight="1" x14ac:dyDescent="0.15">
      <c r="B11" s="88" t="s">
        <v>109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 t="s">
        <v>119</v>
      </c>
      <c r="S11" s="88"/>
      <c r="T11" s="88"/>
      <c r="U11" s="88"/>
      <c r="V11" s="88"/>
      <c r="W11" s="88"/>
      <c r="X11" s="88"/>
      <c r="Y11" s="88"/>
      <c r="Z11" s="88"/>
      <c r="AA11" s="123">
        <f>AA13*AA10</f>
        <v>0</v>
      </c>
      <c r="AB11" s="123"/>
      <c r="AC11" s="123"/>
      <c r="AD11" s="123"/>
      <c r="AE11" s="123"/>
      <c r="AF11" s="123"/>
      <c r="AG11" s="123"/>
      <c r="AL11" s="27" t="s">
        <v>2</v>
      </c>
      <c r="AM11" s="28">
        <v>2</v>
      </c>
      <c r="AN11" s="28">
        <v>1.5</v>
      </c>
      <c r="AO11" s="28">
        <v>1</v>
      </c>
      <c r="AQ11" s="22"/>
      <c r="AR11" s="22"/>
      <c r="AS11" s="22"/>
      <c r="AT11" s="22"/>
    </row>
    <row r="12" spans="1:46" ht="14.45" customHeight="1" x14ac:dyDescent="0.15">
      <c r="A12" s="13"/>
      <c r="B12" s="88" t="s">
        <v>16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 t="s">
        <v>110</v>
      </c>
      <c r="S12" s="88"/>
      <c r="T12" s="88"/>
      <c r="U12" s="88"/>
      <c r="V12" s="88"/>
      <c r="W12" s="88"/>
      <c r="X12" s="88"/>
      <c r="Y12" s="88"/>
      <c r="Z12" s="88"/>
      <c r="AA12" s="123">
        <f>AA11/2</f>
        <v>0</v>
      </c>
      <c r="AB12" s="123"/>
      <c r="AC12" s="123"/>
      <c r="AD12" s="123"/>
      <c r="AE12" s="123"/>
      <c r="AF12" s="123"/>
      <c r="AG12" s="123"/>
      <c r="AL12" s="27" t="s">
        <v>3</v>
      </c>
      <c r="AM12" s="28">
        <v>1.5</v>
      </c>
      <c r="AN12" s="28">
        <v>1</v>
      </c>
      <c r="AO12" s="28">
        <v>0.6</v>
      </c>
      <c r="AQ12" s="22"/>
      <c r="AR12" s="22"/>
      <c r="AS12" s="22"/>
      <c r="AT12" s="22"/>
    </row>
    <row r="13" spans="1:46" ht="14.45" customHeight="1" x14ac:dyDescent="0.15">
      <c r="A13" s="8"/>
      <c r="B13" s="88" t="s">
        <v>17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 t="s">
        <v>34</v>
      </c>
      <c r="S13" s="88"/>
      <c r="T13" s="88"/>
      <c r="U13" s="88"/>
      <c r="V13" s="88"/>
      <c r="W13" s="88"/>
      <c r="X13" s="88"/>
      <c r="Y13" s="88"/>
      <c r="Z13" s="88"/>
      <c r="AA13" s="124"/>
      <c r="AB13" s="124"/>
      <c r="AC13" s="124"/>
      <c r="AD13" s="124"/>
      <c r="AE13" s="124"/>
      <c r="AF13" s="124"/>
      <c r="AG13" s="124"/>
      <c r="AL13" s="27" t="s">
        <v>4</v>
      </c>
      <c r="AM13" s="28">
        <v>1</v>
      </c>
      <c r="AN13" s="28">
        <v>0.6</v>
      </c>
      <c r="AO13" s="28">
        <v>0.4</v>
      </c>
      <c r="AQ13" s="22"/>
      <c r="AR13" s="22"/>
      <c r="AS13" s="22"/>
      <c r="AT13" s="22"/>
    </row>
    <row r="14" spans="1:46" ht="14.45" customHeight="1" x14ac:dyDescent="0.15">
      <c r="A14" s="8"/>
      <c r="AL14" s="4"/>
      <c r="AM14" s="4"/>
      <c r="AN14" s="4"/>
      <c r="AO14" s="4"/>
      <c r="AQ14" s="22"/>
      <c r="AR14" s="22"/>
      <c r="AS14" s="22"/>
      <c r="AT14" s="22"/>
    </row>
    <row r="15" spans="1:46" ht="14.45" customHeight="1" x14ac:dyDescent="0.15">
      <c r="A15" s="8"/>
      <c r="B15" s="94" t="s">
        <v>112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6"/>
      <c r="AL15" s="9" t="s">
        <v>0</v>
      </c>
      <c r="AM15" s="25" t="s">
        <v>1</v>
      </c>
      <c r="AN15" s="7"/>
      <c r="AO15" s="26"/>
      <c r="AQ15" s="22"/>
      <c r="AR15" s="22"/>
      <c r="AS15" s="22"/>
      <c r="AT15" s="22"/>
    </row>
    <row r="16" spans="1:46" ht="14.45" customHeight="1" x14ac:dyDescent="0.15">
      <c r="B16" s="129" t="s">
        <v>24</v>
      </c>
      <c r="C16" s="129"/>
      <c r="D16" s="129"/>
      <c r="E16" s="129"/>
      <c r="F16" s="129"/>
      <c r="G16" s="129"/>
      <c r="H16" s="129"/>
      <c r="I16" s="129"/>
      <c r="J16" s="129"/>
      <c r="K16" s="129" t="s">
        <v>25</v>
      </c>
      <c r="L16" s="129"/>
      <c r="M16" s="129"/>
      <c r="N16" s="129"/>
      <c r="O16" s="129"/>
      <c r="P16" s="129"/>
      <c r="Q16" s="129"/>
      <c r="R16" s="94" t="s">
        <v>24</v>
      </c>
      <c r="S16" s="95"/>
      <c r="T16" s="95"/>
      <c r="U16" s="95"/>
      <c r="V16" s="95"/>
      <c r="W16" s="95"/>
      <c r="X16" s="95"/>
      <c r="Y16" s="95"/>
      <c r="Z16" s="96"/>
      <c r="AA16" s="94" t="s">
        <v>25</v>
      </c>
      <c r="AB16" s="95"/>
      <c r="AC16" s="95"/>
      <c r="AD16" s="95"/>
      <c r="AE16" s="95"/>
      <c r="AF16" s="95"/>
      <c r="AG16" s="96"/>
      <c r="AL16" s="9"/>
      <c r="AM16" s="9" t="s">
        <v>62</v>
      </c>
      <c r="AN16" s="9" t="s">
        <v>63</v>
      </c>
      <c r="AO16" s="9" t="s">
        <v>64</v>
      </c>
      <c r="AQ16" s="22"/>
      <c r="AR16" s="22"/>
      <c r="AS16" s="22"/>
    </row>
    <row r="17" spans="2:46" ht="14.45" customHeight="1" x14ac:dyDescent="0.15">
      <c r="B17" s="125" t="s">
        <v>26</v>
      </c>
      <c r="C17" s="125"/>
      <c r="D17" s="125"/>
      <c r="E17" s="125"/>
      <c r="F17" s="125"/>
      <c r="G17" s="125"/>
      <c r="H17" s="125"/>
      <c r="I17" s="125"/>
      <c r="J17" s="125"/>
      <c r="K17" s="127" t="str">
        <f>AL2</f>
        <v>円形断面</v>
      </c>
      <c r="L17" s="127"/>
      <c r="M17" s="127"/>
      <c r="N17" s="127"/>
      <c r="O17" s="127"/>
      <c r="P17" s="51"/>
      <c r="Q17" s="51"/>
      <c r="R17" s="125" t="s">
        <v>36</v>
      </c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51" t="s">
        <v>28</v>
      </c>
      <c r="AG17" s="51"/>
      <c r="AL17" s="27" t="s">
        <v>2</v>
      </c>
      <c r="AM17" s="28">
        <v>2</v>
      </c>
      <c r="AN17" s="28">
        <v>1.5</v>
      </c>
      <c r="AO17" s="28">
        <v>1</v>
      </c>
    </row>
    <row r="18" spans="2:46" ht="14.45" customHeight="1" x14ac:dyDescent="0.15">
      <c r="B18" s="125" t="s">
        <v>18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51"/>
      <c r="Q18" s="51"/>
      <c r="R18" s="125" t="s">
        <v>49</v>
      </c>
      <c r="S18" s="125"/>
      <c r="T18" s="125"/>
      <c r="U18" s="125"/>
      <c r="V18" s="125"/>
      <c r="W18" s="125"/>
      <c r="X18" s="125"/>
      <c r="Y18" s="125"/>
      <c r="Z18" s="125"/>
      <c r="AA18" s="131">
        <f>PI()/4*AA17^2</f>
        <v>0</v>
      </c>
      <c r="AB18" s="131"/>
      <c r="AC18" s="131"/>
      <c r="AD18" s="131"/>
      <c r="AE18" s="131"/>
      <c r="AF18" s="51" t="s">
        <v>50</v>
      </c>
      <c r="AG18" s="51"/>
      <c r="AL18" s="27" t="s">
        <v>3</v>
      </c>
      <c r="AM18" s="28">
        <v>1.5</v>
      </c>
      <c r="AN18" s="28">
        <v>1</v>
      </c>
      <c r="AO18" s="28">
        <v>0.6</v>
      </c>
    </row>
    <row r="19" spans="2:46" ht="14.45" customHeight="1" x14ac:dyDescent="0.15">
      <c r="B19" s="125" t="s">
        <v>19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51"/>
      <c r="Q19" s="51"/>
      <c r="R19" s="125" t="s">
        <v>156</v>
      </c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51" t="s">
        <v>28</v>
      </c>
      <c r="AG19" s="51"/>
      <c r="AL19" s="27" t="s">
        <v>4</v>
      </c>
      <c r="AM19" s="28">
        <f>IF($K$11="水槽",AM13*1.5,AM13)</f>
        <v>1</v>
      </c>
      <c r="AN19" s="28">
        <f>IF($K$11="水槽",ROUNDUP(AN13*1.5,0),AN13)</f>
        <v>0.6</v>
      </c>
      <c r="AO19" s="28">
        <f>IF($K$11="水槽",AO13*1.5,AO13)</f>
        <v>0.4</v>
      </c>
    </row>
    <row r="20" spans="2:46" ht="14.45" customHeight="1" x14ac:dyDescent="0.15">
      <c r="B20" s="125" t="s">
        <v>165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51" t="s">
        <v>37</v>
      </c>
      <c r="Q20" s="51"/>
      <c r="R20" s="141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3"/>
      <c r="AL20" s="19"/>
    </row>
    <row r="21" spans="2:46" ht="14.45" customHeight="1" x14ac:dyDescent="0.15">
      <c r="B21" s="115" t="s">
        <v>47</v>
      </c>
      <c r="C21" s="116"/>
      <c r="D21" s="116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7"/>
      <c r="P21" s="112" t="s">
        <v>28</v>
      </c>
      <c r="Q21" s="114"/>
      <c r="R21" s="125" t="s">
        <v>60</v>
      </c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51" t="s">
        <v>28</v>
      </c>
      <c r="AG21" s="51"/>
      <c r="AL21" s="107" t="s">
        <v>5</v>
      </c>
      <c r="AM21" s="107"/>
      <c r="AN21" s="107"/>
    </row>
    <row r="22" spans="2:46" ht="14.45" customHeight="1" x14ac:dyDescent="0.15">
      <c r="B22" s="115" t="s">
        <v>35</v>
      </c>
      <c r="C22" s="116"/>
      <c r="D22" s="116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7"/>
      <c r="P22" s="112" t="s">
        <v>39</v>
      </c>
      <c r="Q22" s="114"/>
      <c r="R22" s="125" t="s">
        <v>123</v>
      </c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51" t="s">
        <v>28</v>
      </c>
      <c r="AG22" s="51"/>
      <c r="AL22" s="109" t="s">
        <v>6</v>
      </c>
      <c r="AM22" s="9" t="s">
        <v>7</v>
      </c>
      <c r="AN22" s="9" t="s">
        <v>12</v>
      </c>
      <c r="AO22" s="4"/>
      <c r="AP22" s="4"/>
      <c r="AQ22" s="4"/>
      <c r="AR22" s="4"/>
    </row>
    <row r="23" spans="2:46" ht="14.45" customHeight="1" x14ac:dyDescent="0.15">
      <c r="B23" s="144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6"/>
      <c r="R23" s="125" t="s">
        <v>74</v>
      </c>
      <c r="S23" s="125"/>
      <c r="T23" s="125"/>
      <c r="U23" s="125"/>
      <c r="V23" s="125"/>
      <c r="W23" s="125"/>
      <c r="X23" s="125"/>
      <c r="Y23" s="125"/>
      <c r="Z23" s="125"/>
      <c r="AA23" s="127">
        <v>10</v>
      </c>
      <c r="AB23" s="127"/>
      <c r="AC23" s="127"/>
      <c r="AD23" s="127"/>
      <c r="AE23" s="127"/>
      <c r="AF23" s="51" t="s">
        <v>28</v>
      </c>
      <c r="AG23" s="51"/>
      <c r="AL23" s="110"/>
      <c r="AM23" s="9" t="s">
        <v>14</v>
      </c>
      <c r="AN23" s="9" t="s">
        <v>8</v>
      </c>
      <c r="AO23" s="4"/>
      <c r="AP23" s="4"/>
      <c r="AQ23" s="4"/>
      <c r="AR23" s="4"/>
      <c r="AT23" s="4"/>
    </row>
    <row r="24" spans="2:46" ht="14.45" customHeight="1" x14ac:dyDescent="0.15">
      <c r="B24" s="115" t="s">
        <v>51</v>
      </c>
      <c r="C24" s="116"/>
      <c r="D24" s="116"/>
      <c r="E24" s="116"/>
      <c r="F24" s="116"/>
      <c r="G24" s="116"/>
      <c r="H24" s="116"/>
      <c r="I24" s="116"/>
      <c r="J24" s="117"/>
      <c r="K24" s="118" t="str">
        <f>IF(K19="","0",IF(K19=AL31,AO31,AO32))</f>
        <v>0</v>
      </c>
      <c r="L24" s="119"/>
      <c r="M24" s="119"/>
      <c r="N24" s="119"/>
      <c r="O24" s="120"/>
      <c r="P24" s="112" t="s">
        <v>42</v>
      </c>
      <c r="Q24" s="114"/>
      <c r="R24" s="125" t="s">
        <v>44</v>
      </c>
      <c r="S24" s="125"/>
      <c r="T24" s="125"/>
      <c r="U24" s="125"/>
      <c r="V24" s="125"/>
      <c r="W24" s="125"/>
      <c r="X24" s="125"/>
      <c r="Y24" s="125"/>
      <c r="Z24" s="125"/>
      <c r="AA24" s="127">
        <v>1.2</v>
      </c>
      <c r="AB24" s="127"/>
      <c r="AC24" s="127"/>
      <c r="AD24" s="127"/>
      <c r="AE24" s="127"/>
      <c r="AF24" s="51" t="s">
        <v>42</v>
      </c>
      <c r="AG24" s="51"/>
      <c r="AL24" s="110"/>
      <c r="AM24" s="9" t="s">
        <v>13</v>
      </c>
      <c r="AN24" s="9" t="s">
        <v>9</v>
      </c>
      <c r="AO24" s="4"/>
      <c r="AP24" s="4"/>
      <c r="AQ24" s="4"/>
      <c r="AR24" s="4"/>
      <c r="AS24" s="4"/>
      <c r="AT24" s="4"/>
    </row>
    <row r="25" spans="2:46" ht="14.45" customHeight="1" x14ac:dyDescent="0.15">
      <c r="B25" s="115" t="s">
        <v>52</v>
      </c>
      <c r="C25" s="116"/>
      <c r="D25" s="116"/>
      <c r="E25" s="116"/>
      <c r="F25" s="116"/>
      <c r="G25" s="116"/>
      <c r="H25" s="116"/>
      <c r="I25" s="116"/>
      <c r="J25" s="117"/>
      <c r="K25" s="118" t="str">
        <f>IF(K19="","0",IF(K19=AL31,AP31,AP32))</f>
        <v>0</v>
      </c>
      <c r="L25" s="119"/>
      <c r="M25" s="119"/>
      <c r="N25" s="119"/>
      <c r="O25" s="120"/>
      <c r="P25" s="112" t="s">
        <v>42</v>
      </c>
      <c r="Q25" s="114"/>
      <c r="R25" s="125" t="s">
        <v>45</v>
      </c>
      <c r="S25" s="125"/>
      <c r="T25" s="125"/>
      <c r="U25" s="125"/>
      <c r="V25" s="125"/>
      <c r="W25" s="125"/>
      <c r="X25" s="125"/>
      <c r="Y25" s="125"/>
      <c r="Z25" s="125"/>
      <c r="AA25" s="127">
        <v>1.8</v>
      </c>
      <c r="AB25" s="127"/>
      <c r="AC25" s="127"/>
      <c r="AD25" s="127"/>
      <c r="AE25" s="127"/>
      <c r="AF25" s="51" t="s">
        <v>42</v>
      </c>
      <c r="AG25" s="51"/>
      <c r="AH25" s="17"/>
      <c r="AL25" s="111"/>
      <c r="AM25" s="9" t="s">
        <v>11</v>
      </c>
      <c r="AN25" s="9" t="s">
        <v>10</v>
      </c>
      <c r="AO25" s="4"/>
      <c r="AP25" s="4"/>
      <c r="AQ25" s="4"/>
      <c r="AR25" s="4"/>
      <c r="AS25" s="4"/>
      <c r="AT25" s="20"/>
    </row>
    <row r="26" spans="2:46" ht="14.45" customHeight="1" x14ac:dyDescent="0.15">
      <c r="B26" s="115"/>
      <c r="C26" s="116"/>
      <c r="D26" s="116"/>
      <c r="E26" s="116"/>
      <c r="F26" s="116"/>
      <c r="G26" s="116"/>
      <c r="H26" s="116"/>
      <c r="I26" s="116"/>
      <c r="J26" s="117"/>
      <c r="K26" s="118"/>
      <c r="L26" s="119"/>
      <c r="M26" s="119"/>
      <c r="N26" s="119"/>
      <c r="O26" s="120"/>
      <c r="P26" s="112"/>
      <c r="Q26" s="114"/>
      <c r="R26" s="125" t="s">
        <v>46</v>
      </c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51" t="s">
        <v>28</v>
      </c>
      <c r="AG26" s="51"/>
      <c r="AL26" s="112" t="s">
        <v>68</v>
      </c>
      <c r="AM26" s="113"/>
      <c r="AN26" s="114"/>
      <c r="AO26" s="20"/>
      <c r="AP26" s="20"/>
      <c r="AQ26" s="20"/>
      <c r="AR26" s="20"/>
      <c r="AS26" s="20"/>
      <c r="AT26" s="4"/>
    </row>
    <row r="27" spans="2:46" ht="14.45" customHeight="1" x14ac:dyDescent="0.15">
      <c r="AL27" s="4" t="s">
        <v>54</v>
      </c>
      <c r="AO27" s="4"/>
      <c r="AP27" s="4"/>
      <c r="AQ27" s="4"/>
      <c r="AR27" s="4"/>
      <c r="AS27" s="4"/>
    </row>
    <row r="28" spans="2:46" ht="14.45" customHeight="1" x14ac:dyDescent="0.15">
      <c r="AT28" s="4"/>
    </row>
    <row r="29" spans="2:46" ht="14.45" customHeight="1" x14ac:dyDescent="0.15">
      <c r="AL29" s="30" t="s">
        <v>32</v>
      </c>
      <c r="AM29" s="33" t="s">
        <v>22</v>
      </c>
      <c r="AN29" s="32"/>
      <c r="AO29" s="34" t="s">
        <v>23</v>
      </c>
      <c r="AP29" s="32"/>
      <c r="AQ29" s="4"/>
      <c r="AR29" s="4"/>
      <c r="AS29" s="4"/>
      <c r="AT29" s="4"/>
    </row>
    <row r="30" spans="2:46" ht="14.45" customHeight="1" x14ac:dyDescent="0.15">
      <c r="AL30" s="30"/>
      <c r="AM30" s="30" t="s">
        <v>20</v>
      </c>
      <c r="AN30" s="30" t="s">
        <v>21</v>
      </c>
      <c r="AO30" s="30" t="s">
        <v>20</v>
      </c>
      <c r="AP30" s="30" t="s">
        <v>21</v>
      </c>
      <c r="AQ30" s="4"/>
      <c r="AR30" s="4"/>
      <c r="AS30" s="4"/>
      <c r="AT30" s="29"/>
    </row>
    <row r="31" spans="2:46" ht="14.45" customHeight="1" x14ac:dyDescent="0.15">
      <c r="AL31" s="31" t="s">
        <v>58</v>
      </c>
      <c r="AM31" s="30">
        <v>11.7</v>
      </c>
      <c r="AN31" s="30">
        <v>6.78</v>
      </c>
      <c r="AO31" s="30">
        <v>17.600000000000001</v>
      </c>
      <c r="AP31" s="30">
        <v>10.1</v>
      </c>
      <c r="AQ31" s="29"/>
      <c r="AR31" s="4"/>
      <c r="AS31" s="29"/>
      <c r="AT31" s="29"/>
    </row>
    <row r="32" spans="2:46" ht="14.45" customHeight="1" x14ac:dyDescent="0.15">
      <c r="AL32" s="31" t="s">
        <v>59</v>
      </c>
      <c r="AM32" s="30">
        <v>10.5</v>
      </c>
      <c r="AN32" s="30">
        <v>6.08</v>
      </c>
      <c r="AO32" s="30">
        <v>15.8</v>
      </c>
      <c r="AP32" s="30">
        <v>9.1199999999999992</v>
      </c>
      <c r="AQ32" s="29"/>
      <c r="AR32" s="4"/>
      <c r="AS32" s="29"/>
      <c r="AT32" s="4"/>
    </row>
    <row r="33" spans="1:45" ht="14.45" customHeight="1" x14ac:dyDescent="0.15">
      <c r="AL33" s="104" t="s">
        <v>69</v>
      </c>
      <c r="AM33" s="104"/>
      <c r="AN33" s="104"/>
      <c r="AO33" s="104"/>
      <c r="AP33" s="104"/>
      <c r="AQ33" s="4"/>
      <c r="AR33" s="4"/>
      <c r="AS33" s="4"/>
    </row>
    <row r="36" spans="1:45" ht="14.45" customHeight="1" x14ac:dyDescent="0.15">
      <c r="B36" s="91" t="s">
        <v>113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3"/>
    </row>
    <row r="37" spans="1:45" ht="14.45" customHeight="1" x14ac:dyDescent="0.15">
      <c r="B37" s="89" t="s">
        <v>118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130">
        <f>AA11*K20</f>
        <v>0</v>
      </c>
      <c r="AB37" s="130"/>
      <c r="AC37" s="130"/>
      <c r="AD37" s="56" t="s">
        <v>27</v>
      </c>
      <c r="AE37" s="56"/>
      <c r="AF37" s="56"/>
      <c r="AG37" s="56"/>
      <c r="AH37" s="5"/>
    </row>
    <row r="38" spans="1:45" ht="14.45" customHeight="1" x14ac:dyDescent="0.15">
      <c r="B38" s="89" t="s">
        <v>114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130">
        <f>AA12*K20</f>
        <v>0</v>
      </c>
      <c r="AB38" s="130"/>
      <c r="AC38" s="130"/>
      <c r="AD38" s="56" t="s">
        <v>27</v>
      </c>
      <c r="AE38" s="56"/>
      <c r="AF38" s="56"/>
      <c r="AG38" s="56"/>
      <c r="AK38" s="18"/>
    </row>
    <row r="39" spans="1:45" ht="14.45" customHeight="1" x14ac:dyDescent="0.15">
      <c r="B39" s="89" t="s">
        <v>115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28" t="str">
        <f>IFERROR((4/(K22*AA19))*AA37*K21-((K20-AA38)/K22),"0")</f>
        <v>0</v>
      </c>
      <c r="AB39" s="128"/>
      <c r="AC39" s="128"/>
      <c r="AD39" s="68" t="s">
        <v>157</v>
      </c>
      <c r="AE39" s="68"/>
      <c r="AF39" s="68"/>
      <c r="AG39" s="68"/>
      <c r="AK39" s="18"/>
    </row>
    <row r="40" spans="1:45" ht="14.45" customHeight="1" x14ac:dyDescent="0.1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26">
        <f>AA39*0.00980665</f>
        <v>0</v>
      </c>
      <c r="AB40" s="126"/>
      <c r="AC40" s="126"/>
      <c r="AD40" s="69" t="s">
        <v>31</v>
      </c>
      <c r="AE40" s="69"/>
      <c r="AF40" s="69"/>
      <c r="AG40" s="69"/>
      <c r="AK40" s="18"/>
    </row>
    <row r="41" spans="1:45" ht="14.45" customHeight="1" x14ac:dyDescent="0.15">
      <c r="A41" s="5"/>
      <c r="B41" s="90" t="str">
        <f>IF(AA40&lt;=0,"→せん断応力τのみを検討する。","→せん断応力τ、引張応力σ、引抜強度Ta全て計算する")</f>
        <v>→せん断応力τのみを検討する。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</row>
    <row r="42" spans="1:45" ht="14.45" customHeight="1" x14ac:dyDescent="0.15">
      <c r="A42" s="5"/>
      <c r="B42" s="89" t="s">
        <v>120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128" t="str">
        <f>IFERROR(AA37/(K22*AA18),"0")</f>
        <v>0</v>
      </c>
      <c r="AB42" s="128"/>
      <c r="AC42" s="128"/>
      <c r="AD42" s="68" t="s">
        <v>130</v>
      </c>
      <c r="AE42" s="68"/>
      <c r="AF42" s="68"/>
      <c r="AG42" s="68"/>
    </row>
    <row r="43" spans="1:45" ht="14.45" customHeight="1" x14ac:dyDescent="0.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126">
        <f>AA42*0.00980665</f>
        <v>0</v>
      </c>
      <c r="AB43" s="126"/>
      <c r="AC43" s="126"/>
      <c r="AD43" s="69" t="s">
        <v>128</v>
      </c>
      <c r="AE43" s="69"/>
      <c r="AF43" s="69"/>
      <c r="AG43" s="69"/>
    </row>
    <row r="44" spans="1:45" ht="14.45" customHeight="1" x14ac:dyDescent="0.15">
      <c r="B44" s="90" t="str">
        <f>IF(AA43&lt;K25, "→τ&lt;fsなのでせん断応力に関しては問題無。","→基礎ボルトの再選定が必要。")</f>
        <v>→τ&lt;fsなのでせん断応力に関しては問題無。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</row>
    <row r="45" spans="1:45" ht="14.45" customHeight="1" x14ac:dyDescent="0.15">
      <c r="B45" s="89" t="s">
        <v>121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128" t="str">
        <f>IFERROR(AA39/AA18,"0")</f>
        <v>0</v>
      </c>
      <c r="AB45" s="128"/>
      <c r="AC45" s="128"/>
      <c r="AD45" s="68" t="s">
        <v>130</v>
      </c>
      <c r="AE45" s="68"/>
      <c r="AF45" s="68"/>
      <c r="AG45" s="68"/>
    </row>
    <row r="46" spans="1:45" ht="14.45" customHeight="1" x14ac:dyDescent="0.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126">
        <f>AA45*0.00980665</f>
        <v>0</v>
      </c>
      <c r="AB46" s="126"/>
      <c r="AC46" s="126"/>
      <c r="AD46" s="69" t="s">
        <v>128</v>
      </c>
      <c r="AE46" s="69"/>
      <c r="AF46" s="69"/>
      <c r="AG46" s="69"/>
    </row>
    <row r="47" spans="1:45" ht="14.45" customHeight="1" x14ac:dyDescent="0.15">
      <c r="B47" s="89" t="s">
        <v>126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130">
        <f>1.4*K24-1.6*AA43</f>
        <v>0</v>
      </c>
      <c r="AB47" s="130"/>
      <c r="AC47" s="130"/>
      <c r="AD47" s="56" t="s">
        <v>128</v>
      </c>
      <c r="AE47" s="56"/>
      <c r="AF47" s="56"/>
      <c r="AG47" s="56"/>
    </row>
    <row r="48" spans="1:45" ht="14.45" customHeight="1" x14ac:dyDescent="0.15">
      <c r="B48" s="90" t="str">
        <f>IF(AA43&lt;4.4,IF(AA46&lt;=K24,"σ≦ftなので問題無","基礎ボルトの再選定が必要"),IF(AA46&lt;=MIN(K24,AA47),"σ≦(ftとftsの最小のもの)なので問題無","基礎ボルトの再選定が必要"))</f>
        <v>σ≦ftなので問題無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1:46" ht="14.45" customHeight="1" x14ac:dyDescent="0.15">
      <c r="C49" s="11"/>
      <c r="Y49" s="24"/>
      <c r="Z49" s="24"/>
      <c r="AA49" s="74"/>
      <c r="AB49" s="74"/>
      <c r="AC49" s="74"/>
      <c r="AD49" s="132"/>
      <c r="AE49" s="132"/>
      <c r="AF49" s="132"/>
      <c r="AG49" s="132"/>
    </row>
    <row r="50" spans="1:46" ht="14.45" customHeight="1" x14ac:dyDescent="0.15">
      <c r="B50" s="129" t="s">
        <v>73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T50" s="5"/>
    </row>
    <row r="51" spans="1:46" ht="14.45" customHeight="1" x14ac:dyDescent="0.15">
      <c r="A51" s="5"/>
      <c r="B51" s="87" t="s">
        <v>143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97">
        <f>(AA24/80)*PI()*AA21*AA22</f>
        <v>0</v>
      </c>
      <c r="AB51" s="98"/>
      <c r="AC51" s="99"/>
      <c r="AD51" s="103" t="s">
        <v>31</v>
      </c>
      <c r="AE51" s="104"/>
      <c r="AF51" s="104"/>
      <c r="AG51" s="105"/>
      <c r="AK51" s="5"/>
      <c r="AT51" s="5"/>
    </row>
    <row r="52" spans="1:46" ht="14.45" customHeight="1" x14ac:dyDescent="0.15">
      <c r="A52" s="5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100"/>
      <c r="AB52" s="101"/>
      <c r="AC52" s="102"/>
      <c r="AD52" s="106"/>
      <c r="AE52" s="107"/>
      <c r="AF52" s="107"/>
      <c r="AG52" s="108"/>
      <c r="AK52" s="5"/>
    </row>
    <row r="53" spans="1:46" ht="14.45" customHeight="1" x14ac:dyDescent="0.15">
      <c r="B53" s="90" t="str">
        <f>IF(AA40&lt;AA51,"Rb&lt;Taなので問題無","基礎ボルトの再選定が必要。")</f>
        <v>基礎ボルトの再選定が必要。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K53" s="5"/>
    </row>
    <row r="54" spans="1:46" ht="14.45" customHeight="1" x14ac:dyDescent="0.15">
      <c r="AK54" s="5"/>
    </row>
    <row r="57" spans="1:46" ht="14.45" customHeight="1" x14ac:dyDescent="0.15">
      <c r="AC57" s="2"/>
      <c r="AD57" s="2"/>
      <c r="AE57" s="2"/>
      <c r="AF57" s="2"/>
      <c r="AG57" s="2"/>
      <c r="AL57" s="4"/>
      <c r="AM57" s="4"/>
      <c r="AN57" s="4"/>
      <c r="AO57" s="4"/>
      <c r="AP57" s="4"/>
    </row>
    <row r="58" spans="1:46" ht="14.45" customHeight="1" x14ac:dyDescent="0.15">
      <c r="AC58" s="2"/>
      <c r="AD58" s="2"/>
      <c r="AE58" s="2"/>
      <c r="AF58" s="2"/>
      <c r="AG58" s="2"/>
      <c r="AL58" s="4"/>
      <c r="AM58" s="4"/>
      <c r="AN58" s="4"/>
      <c r="AO58" s="4"/>
      <c r="AP58" s="4"/>
    </row>
    <row r="59" spans="1:46" ht="14.45" customHeight="1" x14ac:dyDescent="0.15">
      <c r="AC59" s="2"/>
      <c r="AD59" s="2"/>
      <c r="AE59" s="2"/>
      <c r="AF59" s="2"/>
      <c r="AG59" s="2"/>
      <c r="AL59" s="4"/>
      <c r="AM59" s="4"/>
      <c r="AN59" s="4"/>
      <c r="AO59" s="4"/>
      <c r="AP59" s="4"/>
    </row>
    <row r="60" spans="1:46" ht="14.45" customHeight="1" x14ac:dyDescent="0.15">
      <c r="D60" s="1"/>
      <c r="E60" s="10"/>
      <c r="F60" s="10"/>
      <c r="G60" s="3"/>
      <c r="AL60" s="4"/>
      <c r="AM60" s="4"/>
      <c r="AN60" s="4"/>
      <c r="AO60" s="4"/>
      <c r="AP60" s="4"/>
    </row>
    <row r="61" spans="1:46" ht="14.45" customHeight="1" x14ac:dyDescent="0.15">
      <c r="D61" s="1"/>
      <c r="E61" s="10"/>
      <c r="F61" s="10"/>
      <c r="G61" s="3"/>
      <c r="AL61" s="4"/>
      <c r="AM61" s="4"/>
      <c r="AN61" s="4"/>
      <c r="AO61" s="4"/>
      <c r="AP61" s="4"/>
    </row>
    <row r="62" spans="1:46" ht="14.45" customHeight="1" x14ac:dyDescent="0.15">
      <c r="D62" s="1"/>
      <c r="E62" s="10"/>
      <c r="F62" s="10"/>
      <c r="G62" s="3"/>
      <c r="AL62" s="4"/>
      <c r="AM62" s="4"/>
      <c r="AN62" s="4"/>
      <c r="AO62" s="4"/>
      <c r="AP62" s="4"/>
    </row>
    <row r="63" spans="1:46" ht="14.45" customHeight="1" x14ac:dyDescent="0.15">
      <c r="D63" s="1"/>
      <c r="E63" s="10"/>
      <c r="F63" s="10"/>
      <c r="G63" s="3"/>
      <c r="AL63" s="4"/>
      <c r="AM63" s="4"/>
      <c r="AN63" s="4"/>
      <c r="AO63" s="4"/>
      <c r="AP63" s="4"/>
    </row>
    <row r="64" spans="1:46" ht="14.45" customHeight="1" x14ac:dyDescent="0.15">
      <c r="D64" s="1"/>
      <c r="E64" s="10"/>
      <c r="F64" s="10"/>
      <c r="G64" s="3"/>
      <c r="AL64" s="4"/>
      <c r="AM64" s="4"/>
      <c r="AN64" s="4"/>
      <c r="AO64" s="4"/>
      <c r="AP64" s="4"/>
    </row>
  </sheetData>
  <mergeCells count="133">
    <mergeCell ref="B23:Q23"/>
    <mergeCell ref="B1:AG2"/>
    <mergeCell ref="B3:L3"/>
    <mergeCell ref="V3:X3"/>
    <mergeCell ref="Y3:AA3"/>
    <mergeCell ref="AB3:AD3"/>
    <mergeCell ref="AE3:AG3"/>
    <mergeCell ref="B4:L4"/>
    <mergeCell ref="V4:X6"/>
    <mergeCell ref="Y4:AA6"/>
    <mergeCell ref="AB4:AD6"/>
    <mergeCell ref="AE4:AG6"/>
    <mergeCell ref="B5:L5"/>
    <mergeCell ref="B8:AG8"/>
    <mergeCell ref="B9:J9"/>
    <mergeCell ref="K9:Q9"/>
    <mergeCell ref="R9:Z9"/>
    <mergeCell ref="AA9:AG9"/>
    <mergeCell ref="B10:J10"/>
    <mergeCell ref="K10:Q10"/>
    <mergeCell ref="R10:Z10"/>
    <mergeCell ref="AA10:AG10"/>
    <mergeCell ref="B11:J11"/>
    <mergeCell ref="K11:Q11"/>
    <mergeCell ref="R11:Z11"/>
    <mergeCell ref="AA11:AG11"/>
    <mergeCell ref="B12:J12"/>
    <mergeCell ref="K12:Q12"/>
    <mergeCell ref="R12:Z12"/>
    <mergeCell ref="AA12:AG12"/>
    <mergeCell ref="B13:J13"/>
    <mergeCell ref="K13:Q13"/>
    <mergeCell ref="R13:Z13"/>
    <mergeCell ref="AA13:AG13"/>
    <mergeCell ref="B15:AG15"/>
    <mergeCell ref="B16:J16"/>
    <mergeCell ref="K16:Q16"/>
    <mergeCell ref="R16:Z16"/>
    <mergeCell ref="AA16:AG16"/>
    <mergeCell ref="B17:J17"/>
    <mergeCell ref="K17:O17"/>
    <mergeCell ref="P17:Q17"/>
    <mergeCell ref="R17:Z17"/>
    <mergeCell ref="AA17:AE17"/>
    <mergeCell ref="AF17:AG17"/>
    <mergeCell ref="B18:J18"/>
    <mergeCell ref="K18:O18"/>
    <mergeCell ref="P18:Q18"/>
    <mergeCell ref="R18:Z18"/>
    <mergeCell ref="AA18:AE18"/>
    <mergeCell ref="AF18:AG18"/>
    <mergeCell ref="B19:J19"/>
    <mergeCell ref="K19:O19"/>
    <mergeCell ref="P19:Q19"/>
    <mergeCell ref="R19:Z19"/>
    <mergeCell ref="AA19:AE19"/>
    <mergeCell ref="AF19:AG19"/>
    <mergeCell ref="B20:J20"/>
    <mergeCell ref="K20:O20"/>
    <mergeCell ref="P20:Q20"/>
    <mergeCell ref="R20:AG20"/>
    <mergeCell ref="B21:J21"/>
    <mergeCell ref="K21:O21"/>
    <mergeCell ref="P21:Q21"/>
    <mergeCell ref="R21:Z21"/>
    <mergeCell ref="AA21:AE21"/>
    <mergeCell ref="AF21:AG21"/>
    <mergeCell ref="B25:J25"/>
    <mergeCell ref="K25:O25"/>
    <mergeCell ref="P25:Q25"/>
    <mergeCell ref="R25:Z25"/>
    <mergeCell ref="AA25:AE25"/>
    <mergeCell ref="AF25:AG25"/>
    <mergeCell ref="AL26:AN26"/>
    <mergeCell ref="AL21:AN21"/>
    <mergeCell ref="B22:J22"/>
    <mergeCell ref="K22:O22"/>
    <mergeCell ref="P22:Q22"/>
    <mergeCell ref="R22:Z22"/>
    <mergeCell ref="AA22:AE22"/>
    <mergeCell ref="AF22:AG22"/>
    <mergeCell ref="AL22:AL25"/>
    <mergeCell ref="R23:Z23"/>
    <mergeCell ref="AA23:AE23"/>
    <mergeCell ref="AF23:AG23"/>
    <mergeCell ref="B24:J24"/>
    <mergeCell ref="K24:O24"/>
    <mergeCell ref="P24:Q24"/>
    <mergeCell ref="R24:Z24"/>
    <mergeCell ref="AA24:AE24"/>
    <mergeCell ref="AF24:AG24"/>
    <mergeCell ref="AL33:AP33"/>
    <mergeCell ref="B36:AG36"/>
    <mergeCell ref="B37:Z37"/>
    <mergeCell ref="AA37:AC37"/>
    <mergeCell ref="AD37:AG37"/>
    <mergeCell ref="B26:J26"/>
    <mergeCell ref="K26:O26"/>
    <mergeCell ref="P26:Q26"/>
    <mergeCell ref="R26:Z26"/>
    <mergeCell ref="AA26:AE26"/>
    <mergeCell ref="AF26:AG26"/>
    <mergeCell ref="B38:Z38"/>
    <mergeCell ref="AA38:AC38"/>
    <mergeCell ref="AD38:AG38"/>
    <mergeCell ref="B39:Z40"/>
    <mergeCell ref="AA39:AC39"/>
    <mergeCell ref="AD39:AG39"/>
    <mergeCell ref="AA40:AC40"/>
    <mergeCell ref="AD40:AG40"/>
    <mergeCell ref="B41:AG41"/>
    <mergeCell ref="B42:Z43"/>
    <mergeCell ref="AA42:AC42"/>
    <mergeCell ref="AD42:AG42"/>
    <mergeCell ref="AA43:AC43"/>
    <mergeCell ref="AD43:AG43"/>
    <mergeCell ref="AD49:AG49"/>
    <mergeCell ref="B44:AG44"/>
    <mergeCell ref="B45:Z46"/>
    <mergeCell ref="AA45:AC45"/>
    <mergeCell ref="AD45:AG45"/>
    <mergeCell ref="AA46:AC46"/>
    <mergeCell ref="AD46:AG46"/>
    <mergeCell ref="B50:AG50"/>
    <mergeCell ref="B51:Z52"/>
    <mergeCell ref="AA51:AC52"/>
    <mergeCell ref="AD51:AG52"/>
    <mergeCell ref="B53:AG53"/>
    <mergeCell ref="B47:Z47"/>
    <mergeCell ref="AA47:AC47"/>
    <mergeCell ref="AD47:AG47"/>
    <mergeCell ref="B48:AG48"/>
    <mergeCell ref="AA49:AC49"/>
  </mergeCells>
  <phoneticPr fontId="2"/>
  <dataValidations count="5">
    <dataValidation type="list" allowBlank="1" showInputMessage="1" showErrorMessage="1" sqref="K18:O18" xr:uid="{00000000-0002-0000-0700-000000000000}">
      <formula1>$AL$3:$AL$4</formula1>
    </dataValidation>
    <dataValidation type="list" allowBlank="1" showInputMessage="1" showErrorMessage="1" sqref="K19:O19" xr:uid="{00000000-0002-0000-0700-000001000000}">
      <formula1>$AL$31:$AL$32</formula1>
    </dataValidation>
    <dataValidation type="list" allowBlank="1" showInputMessage="1" showErrorMessage="1" sqref="K10:Q10" xr:uid="{00000000-0002-0000-0700-000002000000}">
      <formula1>$AL$17:$AL$19</formula1>
    </dataValidation>
    <dataValidation type="list" allowBlank="1" showInputMessage="1" showErrorMessage="1" sqref="K13:Q13" xr:uid="{00000000-0002-0000-0700-000003000000}">
      <formula1>$AM$16:$AO$16</formula1>
    </dataValidation>
    <dataValidation type="list" allowBlank="1" showInputMessage="1" showErrorMessage="1" sqref="K11:Q11" xr:uid="{00000000-0002-0000-0700-000004000000}">
      <formula1>$AL$6:$AL$7</formula1>
    </dataValidation>
  </dataValidations>
  <pageMargins left="0.78740157480314965" right="0.39370078740157483" top="0.39370078740157483" bottom="0.39370078740157483" header="0" footer="0.39370078740157483"/>
  <pageSetup paperSize="9" orientation="portrait" r:id="rId1"/>
  <headerFooter alignWithMargins="0">
    <oddFooter>&amp;C&amp;P/&amp;N</oddFooter>
  </headerFooter>
  <colBreaks count="1" manualBreakCount="1">
    <brk id="35" max="11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59"/>
  <sheetViews>
    <sheetView view="pageBreakPreview" zoomScale="90" zoomScaleNormal="115" zoomScaleSheetLayoutView="90" workbookViewId="0">
      <selection activeCell="B15" sqref="B15:AG16"/>
    </sheetView>
  </sheetViews>
  <sheetFormatPr defaultColWidth="2.625" defaultRowHeight="14.45" customHeight="1" x14ac:dyDescent="0.15"/>
  <cols>
    <col min="1" max="28" width="2.625" style="2" customWidth="1"/>
    <col min="29" max="36" width="2.625" style="4" customWidth="1"/>
    <col min="37" max="37" width="2.5" style="4" customWidth="1"/>
    <col min="38" max="38" width="27.625" style="2" bestFit="1" customWidth="1"/>
    <col min="39" max="39" width="20.5" style="2" bestFit="1" customWidth="1"/>
    <col min="40" max="40" width="22.875" style="2" bestFit="1" customWidth="1"/>
    <col min="41" max="41" width="11.125" style="2" bestFit="1" customWidth="1"/>
    <col min="42" max="42" width="11.25" style="2" bestFit="1" customWidth="1"/>
    <col min="43" max="44" width="2.625" style="2"/>
    <col min="45" max="45" width="8.125" style="2" bestFit="1" customWidth="1"/>
    <col min="46" max="16384" width="2.625" style="2"/>
  </cols>
  <sheetData>
    <row r="1" spans="1:46" ht="14.45" customHeight="1" x14ac:dyDescent="0.15">
      <c r="B1" s="73" t="s">
        <v>132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L1" s="14" t="s">
        <v>53</v>
      </c>
      <c r="AM1" s="6"/>
      <c r="AN1" s="6"/>
      <c r="AO1" s="6"/>
      <c r="AP1" s="6"/>
      <c r="AQ1" s="6"/>
      <c r="AR1" s="6"/>
      <c r="AS1" s="6"/>
      <c r="AT1" s="6"/>
    </row>
    <row r="2" spans="1:46" ht="14.45" customHeight="1" x14ac:dyDescent="0.15">
      <c r="A2" s="1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L2" s="2" t="s">
        <v>30</v>
      </c>
    </row>
    <row r="3" spans="1:46" ht="14.45" customHeight="1" x14ac:dyDescent="0.15">
      <c r="B3" s="74" t="s">
        <v>136</v>
      </c>
      <c r="C3" s="74"/>
      <c r="D3" s="74"/>
      <c r="E3" s="74"/>
      <c r="F3" s="74"/>
      <c r="G3" s="74"/>
      <c r="H3" s="74"/>
      <c r="I3" s="74"/>
      <c r="J3" s="74"/>
      <c r="K3" s="74"/>
      <c r="L3" s="74"/>
      <c r="V3" s="75" t="s">
        <v>139</v>
      </c>
      <c r="W3" s="76"/>
      <c r="X3" s="77"/>
      <c r="Y3" s="75" t="s">
        <v>135</v>
      </c>
      <c r="Z3" s="76"/>
      <c r="AA3" s="76"/>
      <c r="AB3" s="75" t="s">
        <v>135</v>
      </c>
      <c r="AC3" s="76"/>
      <c r="AD3" s="77"/>
      <c r="AE3" s="75" t="s">
        <v>140</v>
      </c>
      <c r="AF3" s="76"/>
      <c r="AG3" s="77"/>
      <c r="AL3" s="2" t="s">
        <v>162</v>
      </c>
    </row>
    <row r="4" spans="1:46" ht="14.45" customHeight="1" x14ac:dyDescent="0.15">
      <c r="B4" s="74" t="s">
        <v>133</v>
      </c>
      <c r="C4" s="74"/>
      <c r="D4" s="74"/>
      <c r="E4" s="74"/>
      <c r="F4" s="74"/>
      <c r="G4" s="74"/>
      <c r="H4" s="74"/>
      <c r="I4" s="74"/>
      <c r="J4" s="74"/>
      <c r="K4" s="74"/>
      <c r="L4" s="74"/>
      <c r="V4" s="78"/>
      <c r="W4" s="79"/>
      <c r="X4" s="80"/>
      <c r="Y4" s="78"/>
      <c r="Z4" s="79"/>
      <c r="AA4" s="80"/>
      <c r="AB4" s="78"/>
      <c r="AC4" s="79"/>
      <c r="AD4" s="80"/>
      <c r="AE4" s="78"/>
      <c r="AF4" s="79"/>
      <c r="AG4" s="80"/>
      <c r="AL4" s="2" t="s">
        <v>163</v>
      </c>
    </row>
    <row r="5" spans="1:46" ht="14.45" customHeight="1" x14ac:dyDescent="0.15">
      <c r="B5" s="74" t="s">
        <v>134</v>
      </c>
      <c r="C5" s="74"/>
      <c r="D5" s="74"/>
      <c r="E5" s="74"/>
      <c r="F5" s="74"/>
      <c r="G5" s="74"/>
      <c r="H5" s="74"/>
      <c r="I5" s="74"/>
      <c r="J5" s="74"/>
      <c r="K5" s="74"/>
      <c r="L5" s="74"/>
      <c r="V5" s="81"/>
      <c r="W5" s="82"/>
      <c r="X5" s="83"/>
      <c r="Y5" s="81"/>
      <c r="Z5" s="82"/>
      <c r="AA5" s="83"/>
      <c r="AB5" s="81"/>
      <c r="AC5" s="82"/>
      <c r="AD5" s="83"/>
      <c r="AE5" s="81"/>
      <c r="AF5" s="82"/>
      <c r="AG5" s="83"/>
      <c r="AT5" s="4"/>
    </row>
    <row r="6" spans="1:46" ht="14.45" customHeight="1" x14ac:dyDescent="0.15">
      <c r="V6" s="84"/>
      <c r="W6" s="85"/>
      <c r="X6" s="86"/>
      <c r="Y6" s="84"/>
      <c r="Z6" s="85"/>
      <c r="AA6" s="86"/>
      <c r="AB6" s="84"/>
      <c r="AC6" s="85"/>
      <c r="AD6" s="86"/>
      <c r="AE6" s="84"/>
      <c r="AF6" s="85"/>
      <c r="AG6" s="86"/>
      <c r="AL6" s="2" t="s">
        <v>107</v>
      </c>
      <c r="AQ6" s="4"/>
      <c r="AR6" s="4"/>
      <c r="AS6" s="4"/>
      <c r="AT6" s="4"/>
    </row>
    <row r="7" spans="1:46" ht="14.45" customHeight="1" x14ac:dyDescent="0.15">
      <c r="AL7" s="2" t="s">
        <v>108</v>
      </c>
      <c r="AQ7" s="4"/>
      <c r="AR7" s="4"/>
      <c r="AS7" s="4"/>
      <c r="AT7" s="22"/>
    </row>
    <row r="8" spans="1:46" ht="14.45" customHeight="1" x14ac:dyDescent="0.15">
      <c r="B8" s="91" t="s">
        <v>111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L8" s="4"/>
      <c r="AQ8" s="22"/>
      <c r="AR8" s="22"/>
      <c r="AS8" s="22"/>
      <c r="AT8" s="22"/>
    </row>
    <row r="9" spans="1:46" ht="14.45" customHeight="1" x14ac:dyDescent="0.15">
      <c r="B9" s="121" t="s">
        <v>24</v>
      </c>
      <c r="C9" s="121"/>
      <c r="D9" s="121"/>
      <c r="E9" s="121"/>
      <c r="F9" s="121"/>
      <c r="G9" s="121"/>
      <c r="H9" s="121"/>
      <c r="I9" s="121"/>
      <c r="J9" s="121"/>
      <c r="K9" s="121" t="s">
        <v>25</v>
      </c>
      <c r="L9" s="121"/>
      <c r="M9" s="121"/>
      <c r="N9" s="121"/>
      <c r="O9" s="121"/>
      <c r="P9" s="121"/>
      <c r="Q9" s="121"/>
      <c r="R9" s="121" t="s">
        <v>24</v>
      </c>
      <c r="S9" s="121"/>
      <c r="T9" s="121"/>
      <c r="U9" s="121"/>
      <c r="V9" s="121"/>
      <c r="W9" s="121"/>
      <c r="X9" s="121"/>
      <c r="Y9" s="121"/>
      <c r="Z9" s="121"/>
      <c r="AA9" s="121" t="s">
        <v>25</v>
      </c>
      <c r="AB9" s="121"/>
      <c r="AC9" s="121"/>
      <c r="AD9" s="121"/>
      <c r="AE9" s="121"/>
      <c r="AF9" s="121"/>
      <c r="AG9" s="121"/>
      <c r="AL9" s="9" t="s">
        <v>0</v>
      </c>
      <c r="AM9" s="25" t="s">
        <v>1</v>
      </c>
      <c r="AN9" s="7"/>
      <c r="AO9" s="26"/>
      <c r="AQ9" s="22"/>
      <c r="AR9" s="22"/>
      <c r="AS9" s="22"/>
      <c r="AT9" s="22"/>
    </row>
    <row r="10" spans="1:46" ht="14.45" customHeight="1" x14ac:dyDescent="0.15">
      <c r="B10" s="88" t="s">
        <v>15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 t="s">
        <v>48</v>
      </c>
      <c r="S10" s="88"/>
      <c r="T10" s="88"/>
      <c r="U10" s="88"/>
      <c r="V10" s="88"/>
      <c r="W10" s="88"/>
      <c r="X10" s="88"/>
      <c r="Y10" s="88"/>
      <c r="Z10" s="88"/>
      <c r="AA10" s="122" t="str">
        <f>IFERROR(VLOOKUP(K10,AL16:AO19,MATCH(K13,AL16:AO16,0),FALSE),"0")</f>
        <v>0</v>
      </c>
      <c r="AB10" s="122"/>
      <c r="AC10" s="122"/>
      <c r="AD10" s="122"/>
      <c r="AE10" s="122"/>
      <c r="AF10" s="122"/>
      <c r="AG10" s="122"/>
      <c r="AL10" s="9"/>
      <c r="AM10" s="9" t="s">
        <v>62</v>
      </c>
      <c r="AN10" s="9" t="s">
        <v>63</v>
      </c>
      <c r="AO10" s="9" t="s">
        <v>64</v>
      </c>
      <c r="AQ10" s="22"/>
      <c r="AR10" s="22"/>
      <c r="AS10" s="22"/>
      <c r="AT10" s="22"/>
    </row>
    <row r="11" spans="1:46" ht="14.45" customHeight="1" x14ac:dyDescent="0.15">
      <c r="B11" s="88" t="s">
        <v>109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 t="s">
        <v>119</v>
      </c>
      <c r="S11" s="88"/>
      <c r="T11" s="88"/>
      <c r="U11" s="88"/>
      <c r="V11" s="88"/>
      <c r="W11" s="88"/>
      <c r="X11" s="88"/>
      <c r="Y11" s="88"/>
      <c r="Z11" s="88"/>
      <c r="AA11" s="123">
        <f>AA13*AA10</f>
        <v>0</v>
      </c>
      <c r="AB11" s="123"/>
      <c r="AC11" s="123"/>
      <c r="AD11" s="123"/>
      <c r="AE11" s="123"/>
      <c r="AF11" s="123"/>
      <c r="AG11" s="123"/>
      <c r="AL11" s="27" t="s">
        <v>2</v>
      </c>
      <c r="AM11" s="28">
        <v>2</v>
      </c>
      <c r="AN11" s="28">
        <v>1.5</v>
      </c>
      <c r="AO11" s="28">
        <v>1</v>
      </c>
      <c r="AQ11" s="22"/>
      <c r="AR11" s="22"/>
      <c r="AS11" s="22"/>
      <c r="AT11" s="22"/>
    </row>
    <row r="12" spans="1:46" ht="14.45" customHeight="1" x14ac:dyDescent="0.15">
      <c r="A12" s="13"/>
      <c r="B12" s="88" t="s">
        <v>16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 t="s">
        <v>110</v>
      </c>
      <c r="S12" s="88"/>
      <c r="T12" s="88"/>
      <c r="U12" s="88"/>
      <c r="V12" s="88"/>
      <c r="W12" s="88"/>
      <c r="X12" s="88"/>
      <c r="Y12" s="88"/>
      <c r="Z12" s="88"/>
      <c r="AA12" s="123">
        <f>AA11/2</f>
        <v>0</v>
      </c>
      <c r="AB12" s="123"/>
      <c r="AC12" s="123"/>
      <c r="AD12" s="123"/>
      <c r="AE12" s="123"/>
      <c r="AF12" s="123"/>
      <c r="AG12" s="123"/>
      <c r="AL12" s="27" t="s">
        <v>3</v>
      </c>
      <c r="AM12" s="28">
        <v>1.5</v>
      </c>
      <c r="AN12" s="28">
        <v>1</v>
      </c>
      <c r="AO12" s="28">
        <v>0.6</v>
      </c>
      <c r="AQ12" s="22"/>
      <c r="AR12" s="22"/>
      <c r="AS12" s="22"/>
      <c r="AT12" s="22"/>
    </row>
    <row r="13" spans="1:46" ht="14.45" customHeight="1" x14ac:dyDescent="0.15">
      <c r="A13" s="8"/>
      <c r="B13" s="88" t="s">
        <v>17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 t="s">
        <v>34</v>
      </c>
      <c r="S13" s="88"/>
      <c r="T13" s="88"/>
      <c r="U13" s="88"/>
      <c r="V13" s="88"/>
      <c r="W13" s="88"/>
      <c r="X13" s="88"/>
      <c r="Y13" s="88"/>
      <c r="Z13" s="88"/>
      <c r="AA13" s="124"/>
      <c r="AB13" s="124"/>
      <c r="AC13" s="124"/>
      <c r="AD13" s="124"/>
      <c r="AE13" s="124"/>
      <c r="AF13" s="124"/>
      <c r="AG13" s="124"/>
      <c r="AL13" s="27" t="s">
        <v>4</v>
      </c>
      <c r="AM13" s="28">
        <v>1</v>
      </c>
      <c r="AN13" s="28">
        <v>0.6</v>
      </c>
      <c r="AO13" s="28">
        <v>0.4</v>
      </c>
      <c r="AQ13" s="22"/>
      <c r="AR13" s="22"/>
      <c r="AS13" s="22"/>
      <c r="AT13" s="22"/>
    </row>
    <row r="14" spans="1:46" ht="14.45" customHeight="1" x14ac:dyDescent="0.15">
      <c r="A14" s="8"/>
      <c r="AL14" s="4"/>
      <c r="AM14" s="4"/>
      <c r="AN14" s="4"/>
      <c r="AO14" s="4"/>
      <c r="AQ14" s="22"/>
      <c r="AR14" s="22"/>
      <c r="AS14" s="22"/>
      <c r="AT14" s="22"/>
    </row>
    <row r="15" spans="1:46" ht="14.45" customHeight="1" x14ac:dyDescent="0.15">
      <c r="A15" s="8"/>
      <c r="B15" s="94" t="s">
        <v>112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6"/>
      <c r="AL15" s="9" t="s">
        <v>0</v>
      </c>
      <c r="AM15" s="25" t="s">
        <v>1</v>
      </c>
      <c r="AN15" s="7"/>
      <c r="AO15" s="26"/>
      <c r="AQ15" s="22"/>
      <c r="AR15" s="22"/>
      <c r="AS15" s="22"/>
      <c r="AT15" s="22"/>
    </row>
    <row r="16" spans="1:46" ht="14.45" customHeight="1" x14ac:dyDescent="0.15">
      <c r="B16" s="129" t="s">
        <v>24</v>
      </c>
      <c r="C16" s="129"/>
      <c r="D16" s="129"/>
      <c r="E16" s="129"/>
      <c r="F16" s="129"/>
      <c r="G16" s="129"/>
      <c r="H16" s="129"/>
      <c r="I16" s="129"/>
      <c r="J16" s="129"/>
      <c r="K16" s="129" t="s">
        <v>25</v>
      </c>
      <c r="L16" s="129"/>
      <c r="M16" s="129"/>
      <c r="N16" s="129"/>
      <c r="O16" s="129"/>
      <c r="P16" s="129"/>
      <c r="Q16" s="129"/>
      <c r="R16" s="94" t="s">
        <v>24</v>
      </c>
      <c r="S16" s="95"/>
      <c r="T16" s="95"/>
      <c r="U16" s="95"/>
      <c r="V16" s="95"/>
      <c r="W16" s="95"/>
      <c r="X16" s="95"/>
      <c r="Y16" s="95"/>
      <c r="Z16" s="96"/>
      <c r="AA16" s="94" t="s">
        <v>25</v>
      </c>
      <c r="AB16" s="95"/>
      <c r="AC16" s="95"/>
      <c r="AD16" s="95"/>
      <c r="AE16" s="95"/>
      <c r="AF16" s="95"/>
      <c r="AG16" s="96"/>
      <c r="AL16" s="9"/>
      <c r="AM16" s="9" t="s">
        <v>62</v>
      </c>
      <c r="AN16" s="9" t="s">
        <v>63</v>
      </c>
      <c r="AO16" s="9" t="s">
        <v>64</v>
      </c>
      <c r="AQ16" s="22"/>
      <c r="AR16" s="22"/>
      <c r="AS16" s="22"/>
    </row>
    <row r="17" spans="2:46" ht="14.45" customHeight="1" x14ac:dyDescent="0.15">
      <c r="B17" s="125" t="s">
        <v>26</v>
      </c>
      <c r="C17" s="125"/>
      <c r="D17" s="125"/>
      <c r="E17" s="125"/>
      <c r="F17" s="125"/>
      <c r="G17" s="125"/>
      <c r="H17" s="125"/>
      <c r="I17" s="125"/>
      <c r="J17" s="125"/>
      <c r="K17" s="127" t="str">
        <f>AL2</f>
        <v>円形断面</v>
      </c>
      <c r="L17" s="127"/>
      <c r="M17" s="127"/>
      <c r="N17" s="127"/>
      <c r="O17" s="127"/>
      <c r="P17" s="51"/>
      <c r="Q17" s="51"/>
      <c r="R17" s="125" t="s">
        <v>36</v>
      </c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51" t="s">
        <v>28</v>
      </c>
      <c r="AG17" s="51"/>
      <c r="AL17" s="27" t="s">
        <v>2</v>
      </c>
      <c r="AM17" s="28">
        <v>2</v>
      </c>
      <c r="AN17" s="28">
        <v>1.5</v>
      </c>
      <c r="AO17" s="28">
        <v>1</v>
      </c>
    </row>
    <row r="18" spans="2:46" ht="14.45" customHeight="1" x14ac:dyDescent="0.15">
      <c r="B18" s="125" t="s">
        <v>18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51"/>
      <c r="Q18" s="51"/>
      <c r="R18" s="125" t="s">
        <v>49</v>
      </c>
      <c r="S18" s="125"/>
      <c r="T18" s="125"/>
      <c r="U18" s="125"/>
      <c r="V18" s="125"/>
      <c r="W18" s="125"/>
      <c r="X18" s="125"/>
      <c r="Y18" s="125"/>
      <c r="Z18" s="125"/>
      <c r="AA18" s="131">
        <f>PI()/4*AA17^2</f>
        <v>0</v>
      </c>
      <c r="AB18" s="131"/>
      <c r="AC18" s="131"/>
      <c r="AD18" s="131"/>
      <c r="AE18" s="131"/>
      <c r="AF18" s="51" t="s">
        <v>50</v>
      </c>
      <c r="AG18" s="51"/>
      <c r="AL18" s="27" t="s">
        <v>3</v>
      </c>
      <c r="AM18" s="28">
        <v>1.5</v>
      </c>
      <c r="AN18" s="28">
        <v>1</v>
      </c>
      <c r="AO18" s="28">
        <v>0.6</v>
      </c>
    </row>
    <row r="19" spans="2:46" ht="14.45" customHeight="1" x14ac:dyDescent="0.15">
      <c r="B19" s="125" t="s">
        <v>19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51"/>
      <c r="Q19" s="51"/>
      <c r="R19" s="125" t="s">
        <v>156</v>
      </c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51" t="s">
        <v>28</v>
      </c>
      <c r="AG19" s="51"/>
      <c r="AL19" s="27" t="s">
        <v>4</v>
      </c>
      <c r="AM19" s="28">
        <f>IF($K$11="水槽",AM13*1.5,AM13)</f>
        <v>1</v>
      </c>
      <c r="AN19" s="28">
        <f>IF($K$11="水槽",ROUNDUP(AN13*1.5,0),AN13)</f>
        <v>0.6</v>
      </c>
      <c r="AO19" s="28">
        <f>IF($K$11="水槽",AO13*1.5,AO13)</f>
        <v>0.4</v>
      </c>
    </row>
    <row r="20" spans="2:46" ht="14.45" customHeight="1" x14ac:dyDescent="0.15">
      <c r="B20" s="125" t="s">
        <v>165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51" t="s">
        <v>37</v>
      </c>
      <c r="Q20" s="51"/>
      <c r="R20" s="141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3"/>
      <c r="AL20" s="19"/>
    </row>
    <row r="21" spans="2:46" ht="14.45" customHeight="1" x14ac:dyDescent="0.15">
      <c r="B21" s="115" t="s">
        <v>47</v>
      </c>
      <c r="C21" s="116"/>
      <c r="D21" s="116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7"/>
      <c r="P21" s="112" t="s">
        <v>28</v>
      </c>
      <c r="Q21" s="114"/>
      <c r="R21" s="125" t="s">
        <v>60</v>
      </c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51" t="s">
        <v>28</v>
      </c>
      <c r="AG21" s="51"/>
      <c r="AL21" s="107" t="s">
        <v>5</v>
      </c>
      <c r="AM21" s="107"/>
      <c r="AN21" s="107"/>
    </row>
    <row r="22" spans="2:46" ht="14.45" customHeight="1" x14ac:dyDescent="0.15">
      <c r="B22" s="115" t="s">
        <v>35</v>
      </c>
      <c r="C22" s="116"/>
      <c r="D22" s="116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7"/>
      <c r="P22" s="112" t="s">
        <v>39</v>
      </c>
      <c r="Q22" s="114"/>
      <c r="R22" s="125" t="s">
        <v>123</v>
      </c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51" t="s">
        <v>28</v>
      </c>
      <c r="AG22" s="51"/>
      <c r="AL22" s="109" t="s">
        <v>6</v>
      </c>
      <c r="AM22" s="9" t="s">
        <v>7</v>
      </c>
      <c r="AN22" s="9" t="s">
        <v>12</v>
      </c>
      <c r="AO22" s="4"/>
      <c r="AP22" s="4"/>
      <c r="AQ22" s="4"/>
      <c r="AR22" s="4"/>
    </row>
    <row r="23" spans="2:46" ht="14.45" customHeight="1" x14ac:dyDescent="0.15">
      <c r="B23" s="144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6"/>
      <c r="R23" s="125" t="s">
        <v>74</v>
      </c>
      <c r="S23" s="125"/>
      <c r="T23" s="125"/>
      <c r="U23" s="125"/>
      <c r="V23" s="125"/>
      <c r="W23" s="125"/>
      <c r="X23" s="125"/>
      <c r="Y23" s="125"/>
      <c r="Z23" s="125"/>
      <c r="AA23" s="127">
        <v>10</v>
      </c>
      <c r="AB23" s="127"/>
      <c r="AC23" s="127"/>
      <c r="AD23" s="127"/>
      <c r="AE23" s="127"/>
      <c r="AF23" s="51" t="s">
        <v>28</v>
      </c>
      <c r="AG23" s="51"/>
      <c r="AL23" s="110"/>
      <c r="AM23" s="9" t="s">
        <v>14</v>
      </c>
      <c r="AN23" s="9" t="s">
        <v>8</v>
      </c>
      <c r="AO23" s="4"/>
      <c r="AP23" s="4"/>
      <c r="AQ23" s="4"/>
      <c r="AR23" s="4"/>
      <c r="AT23" s="4"/>
    </row>
    <row r="24" spans="2:46" ht="14.45" customHeight="1" x14ac:dyDescent="0.15">
      <c r="B24" s="115" t="s">
        <v>51</v>
      </c>
      <c r="C24" s="116"/>
      <c r="D24" s="116"/>
      <c r="E24" s="116"/>
      <c r="F24" s="116"/>
      <c r="G24" s="116"/>
      <c r="H24" s="116"/>
      <c r="I24" s="116"/>
      <c r="J24" s="117"/>
      <c r="K24" s="118" t="str">
        <f>IF(K19="","0",IF(K19=AL31,AO31,AO32))</f>
        <v>0</v>
      </c>
      <c r="L24" s="119"/>
      <c r="M24" s="119"/>
      <c r="N24" s="119"/>
      <c r="O24" s="120"/>
      <c r="P24" s="112" t="s">
        <v>42</v>
      </c>
      <c r="Q24" s="114"/>
      <c r="R24" s="125" t="s">
        <v>71</v>
      </c>
      <c r="S24" s="125"/>
      <c r="T24" s="125"/>
      <c r="U24" s="125"/>
      <c r="V24" s="125"/>
      <c r="W24" s="125"/>
      <c r="X24" s="125"/>
      <c r="Y24" s="125"/>
      <c r="Z24" s="125"/>
      <c r="AA24" s="127">
        <v>1.8</v>
      </c>
      <c r="AB24" s="127"/>
      <c r="AC24" s="127"/>
      <c r="AD24" s="127"/>
      <c r="AE24" s="127"/>
      <c r="AF24" s="51" t="s">
        <v>42</v>
      </c>
      <c r="AG24" s="51"/>
      <c r="AL24" s="110"/>
      <c r="AM24" s="9" t="s">
        <v>13</v>
      </c>
      <c r="AN24" s="9" t="s">
        <v>9</v>
      </c>
      <c r="AO24" s="4"/>
      <c r="AP24" s="4"/>
      <c r="AQ24" s="4"/>
      <c r="AR24" s="4"/>
      <c r="AS24" s="4"/>
      <c r="AT24" s="4"/>
    </row>
    <row r="25" spans="2:46" ht="14.45" customHeight="1" x14ac:dyDescent="0.15">
      <c r="B25" s="115" t="s">
        <v>52</v>
      </c>
      <c r="C25" s="116"/>
      <c r="D25" s="116"/>
      <c r="E25" s="116"/>
      <c r="F25" s="116"/>
      <c r="G25" s="116"/>
      <c r="H25" s="116"/>
      <c r="I25" s="116"/>
      <c r="J25" s="117"/>
      <c r="K25" s="118" t="str">
        <f>IF(K19="","0",IF(K19=AL31,AP31,AP32))</f>
        <v>0</v>
      </c>
      <c r="L25" s="119"/>
      <c r="M25" s="119"/>
      <c r="N25" s="119"/>
      <c r="O25" s="120"/>
      <c r="P25" s="112" t="s">
        <v>42</v>
      </c>
      <c r="Q25" s="114"/>
      <c r="R25" s="141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3"/>
      <c r="AH25" s="17"/>
      <c r="AL25" s="111"/>
      <c r="AM25" s="9" t="s">
        <v>11</v>
      </c>
      <c r="AN25" s="9" t="s">
        <v>10</v>
      </c>
      <c r="AO25" s="4"/>
      <c r="AP25" s="4"/>
      <c r="AQ25" s="4"/>
      <c r="AR25" s="4"/>
      <c r="AS25" s="4"/>
      <c r="AT25" s="20"/>
    </row>
    <row r="26" spans="2:46" ht="14.45" customHeight="1" x14ac:dyDescent="0.15">
      <c r="B26" s="115"/>
      <c r="C26" s="116"/>
      <c r="D26" s="116"/>
      <c r="E26" s="116"/>
      <c r="F26" s="116"/>
      <c r="G26" s="116"/>
      <c r="H26" s="116"/>
      <c r="I26" s="116"/>
      <c r="J26" s="117"/>
      <c r="K26" s="118"/>
      <c r="L26" s="119"/>
      <c r="M26" s="119"/>
      <c r="N26" s="119"/>
      <c r="O26" s="120"/>
      <c r="P26" s="112"/>
      <c r="Q26" s="114"/>
      <c r="R26" s="125" t="s">
        <v>46</v>
      </c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51" t="s">
        <v>28</v>
      </c>
      <c r="AG26" s="51"/>
      <c r="AL26" s="112" t="s">
        <v>68</v>
      </c>
      <c r="AM26" s="113"/>
      <c r="AN26" s="114"/>
      <c r="AO26" s="20"/>
      <c r="AP26" s="20"/>
      <c r="AQ26" s="20"/>
      <c r="AR26" s="20"/>
      <c r="AS26" s="20"/>
      <c r="AT26" s="4"/>
    </row>
    <row r="27" spans="2:46" ht="14.45" customHeight="1" x14ac:dyDescent="0.15">
      <c r="AL27" s="4" t="s">
        <v>54</v>
      </c>
      <c r="AO27" s="4"/>
      <c r="AP27" s="4"/>
      <c r="AQ27" s="4"/>
      <c r="AR27" s="4"/>
      <c r="AS27" s="4"/>
    </row>
    <row r="28" spans="2:46" ht="14.45" customHeight="1" x14ac:dyDescent="0.15">
      <c r="AT28" s="4"/>
    </row>
    <row r="29" spans="2:46" ht="14.45" customHeight="1" x14ac:dyDescent="0.15">
      <c r="AL29" s="30" t="s">
        <v>32</v>
      </c>
      <c r="AM29" s="33" t="s">
        <v>22</v>
      </c>
      <c r="AN29" s="32"/>
      <c r="AO29" s="34" t="s">
        <v>23</v>
      </c>
      <c r="AP29" s="32"/>
      <c r="AQ29" s="4"/>
      <c r="AR29" s="4"/>
      <c r="AS29" s="4"/>
      <c r="AT29" s="4"/>
    </row>
    <row r="30" spans="2:46" ht="14.45" customHeight="1" x14ac:dyDescent="0.15">
      <c r="AL30" s="30"/>
      <c r="AM30" s="30" t="s">
        <v>20</v>
      </c>
      <c r="AN30" s="30" t="s">
        <v>21</v>
      </c>
      <c r="AO30" s="30" t="s">
        <v>20</v>
      </c>
      <c r="AP30" s="30" t="s">
        <v>21</v>
      </c>
      <c r="AQ30" s="4"/>
      <c r="AR30" s="4"/>
      <c r="AS30" s="4"/>
      <c r="AT30" s="29"/>
    </row>
    <row r="31" spans="2:46" ht="14.45" customHeight="1" x14ac:dyDescent="0.15">
      <c r="AL31" s="31" t="s">
        <v>58</v>
      </c>
      <c r="AM31" s="30">
        <v>11.7</v>
      </c>
      <c r="AN31" s="30">
        <v>6.78</v>
      </c>
      <c r="AO31" s="30">
        <v>17.600000000000001</v>
      </c>
      <c r="AP31" s="30">
        <v>10.1</v>
      </c>
      <c r="AQ31" s="29"/>
      <c r="AR31" s="4"/>
      <c r="AS31" s="29"/>
      <c r="AT31" s="29"/>
    </row>
    <row r="32" spans="2:46" ht="14.45" customHeight="1" x14ac:dyDescent="0.15">
      <c r="AL32" s="31" t="s">
        <v>59</v>
      </c>
      <c r="AM32" s="30">
        <v>10.5</v>
      </c>
      <c r="AN32" s="30">
        <v>6.08</v>
      </c>
      <c r="AO32" s="30">
        <v>15.8</v>
      </c>
      <c r="AP32" s="30">
        <v>9.1199999999999992</v>
      </c>
      <c r="AQ32" s="29"/>
      <c r="AR32" s="4"/>
      <c r="AS32" s="29"/>
      <c r="AT32" s="4"/>
    </row>
    <row r="33" spans="1:45" ht="14.45" customHeight="1" x14ac:dyDescent="0.15">
      <c r="AL33" s="104" t="s">
        <v>69</v>
      </c>
      <c r="AM33" s="104"/>
      <c r="AN33" s="104"/>
      <c r="AO33" s="104"/>
      <c r="AP33" s="104"/>
      <c r="AQ33" s="4"/>
      <c r="AR33" s="4"/>
      <c r="AS33" s="4"/>
    </row>
    <row r="36" spans="1:45" ht="14.45" customHeight="1" x14ac:dyDescent="0.15">
      <c r="B36" s="91" t="s">
        <v>113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3"/>
    </row>
    <row r="37" spans="1:45" ht="14.45" customHeight="1" x14ac:dyDescent="0.15">
      <c r="B37" s="89" t="s">
        <v>118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130">
        <f>AA11*K20</f>
        <v>0</v>
      </c>
      <c r="AB37" s="130"/>
      <c r="AC37" s="130"/>
      <c r="AD37" s="56" t="s">
        <v>27</v>
      </c>
      <c r="AE37" s="56"/>
      <c r="AF37" s="56"/>
      <c r="AG37" s="56"/>
      <c r="AH37" s="5"/>
    </row>
    <row r="38" spans="1:45" ht="14.45" customHeight="1" x14ac:dyDescent="0.15">
      <c r="B38" s="89" t="s">
        <v>114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130">
        <f>AA12*K20</f>
        <v>0</v>
      </c>
      <c r="AB38" s="130"/>
      <c r="AC38" s="130"/>
      <c r="AD38" s="56" t="s">
        <v>27</v>
      </c>
      <c r="AE38" s="56"/>
      <c r="AF38" s="56"/>
      <c r="AG38" s="56"/>
      <c r="AK38" s="18"/>
    </row>
    <row r="39" spans="1:45" ht="14.45" customHeight="1" x14ac:dyDescent="0.15">
      <c r="B39" s="89" t="s">
        <v>115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28" t="str">
        <f>IFERROR((4/(K22*AA19))*AA37*K21-((K20-AA38)/K22),"0")</f>
        <v>0</v>
      </c>
      <c r="AB39" s="128"/>
      <c r="AC39" s="128"/>
      <c r="AD39" s="68" t="s">
        <v>157</v>
      </c>
      <c r="AE39" s="68"/>
      <c r="AF39" s="68"/>
      <c r="AG39" s="68"/>
      <c r="AK39" s="18"/>
    </row>
    <row r="40" spans="1:45" ht="14.45" customHeight="1" x14ac:dyDescent="0.1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26">
        <f>AA39*0.00980665</f>
        <v>0</v>
      </c>
      <c r="AB40" s="126"/>
      <c r="AC40" s="126"/>
      <c r="AD40" s="69" t="s">
        <v>31</v>
      </c>
      <c r="AE40" s="69"/>
      <c r="AF40" s="69"/>
      <c r="AG40" s="69"/>
      <c r="AK40" s="18"/>
    </row>
    <row r="41" spans="1:45" ht="14.45" customHeight="1" x14ac:dyDescent="0.15">
      <c r="A41" s="5"/>
      <c r="B41" s="90" t="str">
        <f>IF(AA40&lt;=0,"→せん断応力τのみを検討する。","→せん断応力τ、引張応力σ、引抜強度Ta全て計算する")</f>
        <v>→せん断応力τのみを検討する。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</row>
    <row r="42" spans="1:45" ht="14.45" customHeight="1" x14ac:dyDescent="0.15">
      <c r="A42" s="5"/>
      <c r="B42" s="89" t="s">
        <v>120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128" t="str">
        <f>IFERROR(AA37/(K22*AA18),"0")</f>
        <v>0</v>
      </c>
      <c r="AB42" s="128"/>
      <c r="AC42" s="128"/>
      <c r="AD42" s="68" t="s">
        <v>130</v>
      </c>
      <c r="AE42" s="68"/>
      <c r="AF42" s="68"/>
      <c r="AG42" s="68"/>
    </row>
    <row r="43" spans="1:45" ht="14.45" customHeight="1" x14ac:dyDescent="0.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126">
        <f>AA42*0.00980665</f>
        <v>0</v>
      </c>
      <c r="AB43" s="126"/>
      <c r="AC43" s="126"/>
      <c r="AD43" s="69" t="s">
        <v>128</v>
      </c>
      <c r="AE43" s="69"/>
      <c r="AF43" s="69"/>
      <c r="AG43" s="69"/>
    </row>
    <row r="44" spans="1:45" ht="14.45" customHeight="1" x14ac:dyDescent="0.15">
      <c r="B44" s="90" t="str">
        <f>IF(AA43&lt;K25, "→τ&lt;fsなのでせん断応力に関しては問題無。","→基礎ボルトの再選定が必要。")</f>
        <v>→τ&lt;fsなのでせん断応力に関しては問題無。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</row>
    <row r="45" spans="1:45" ht="14.45" customHeight="1" x14ac:dyDescent="0.15">
      <c r="B45" s="89" t="s">
        <v>121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128" t="str">
        <f>IFERROR(AA39/AA18,"0")</f>
        <v>0</v>
      </c>
      <c r="AB45" s="128"/>
      <c r="AC45" s="128"/>
      <c r="AD45" s="68" t="s">
        <v>130</v>
      </c>
      <c r="AE45" s="68"/>
      <c r="AF45" s="68"/>
      <c r="AG45" s="68"/>
    </row>
    <row r="46" spans="1:45" ht="14.45" customHeight="1" x14ac:dyDescent="0.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126">
        <f>AA45*0.00980665</f>
        <v>0</v>
      </c>
      <c r="AB46" s="126"/>
      <c r="AC46" s="126"/>
      <c r="AD46" s="69" t="s">
        <v>128</v>
      </c>
      <c r="AE46" s="69"/>
      <c r="AF46" s="69"/>
      <c r="AG46" s="69"/>
    </row>
    <row r="47" spans="1:45" ht="14.45" customHeight="1" x14ac:dyDescent="0.15">
      <c r="B47" s="89" t="s">
        <v>126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130">
        <f>1.4*K24-1.6*AA43</f>
        <v>0</v>
      </c>
      <c r="AB47" s="130"/>
      <c r="AC47" s="130"/>
      <c r="AD47" s="56" t="s">
        <v>128</v>
      </c>
      <c r="AE47" s="56"/>
      <c r="AF47" s="56"/>
      <c r="AG47" s="56"/>
    </row>
    <row r="48" spans="1:45" ht="14.45" customHeight="1" x14ac:dyDescent="0.15">
      <c r="B48" s="90" t="str">
        <f>IF(AA43&lt;4.4,IF(AA46&lt;=K24,"σ≦ftなので問題無","基礎ボルトの再選定が必要"),IF(AA46&lt;=MIN(K24,AA47),"σ≦(ftとftsの最小のもの)なので問題無","基礎ボルトの再選定が必要"))</f>
        <v>σ≦ftなので問題無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2:42" ht="14.45" customHeight="1" x14ac:dyDescent="0.15">
      <c r="C49" s="11"/>
      <c r="Y49" s="24"/>
      <c r="Z49" s="24"/>
      <c r="AA49" s="74"/>
      <c r="AB49" s="74"/>
      <c r="AC49" s="74"/>
      <c r="AD49" s="132"/>
      <c r="AE49" s="132"/>
      <c r="AF49" s="132"/>
      <c r="AG49" s="132"/>
    </row>
    <row r="50" spans="2:42" ht="14.45" customHeight="1" x14ac:dyDescent="0.15">
      <c r="B50" s="129" t="s">
        <v>73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</row>
    <row r="51" spans="2:42" ht="14.45" customHeight="1" x14ac:dyDescent="0.15">
      <c r="B51" s="87" t="s">
        <v>153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97">
        <f>6*PI()*AA21*AA21*AA53</f>
        <v>0</v>
      </c>
      <c r="AB51" s="98"/>
      <c r="AC51" s="99"/>
      <c r="AD51" s="103" t="s">
        <v>31</v>
      </c>
      <c r="AE51" s="104"/>
      <c r="AF51" s="104"/>
      <c r="AG51" s="105"/>
    </row>
    <row r="52" spans="2:42" ht="14.45" customHeight="1" x14ac:dyDescent="0.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100"/>
      <c r="AB52" s="101"/>
      <c r="AC52" s="102"/>
      <c r="AD52" s="106"/>
      <c r="AE52" s="107"/>
      <c r="AF52" s="107"/>
      <c r="AG52" s="108"/>
      <c r="AL52" s="4"/>
      <c r="AM52" s="4"/>
      <c r="AN52" s="4"/>
      <c r="AO52" s="4"/>
      <c r="AP52" s="4"/>
    </row>
    <row r="53" spans="2:42" ht="14.45" customHeight="1" x14ac:dyDescent="0.15">
      <c r="B53" s="87" t="s">
        <v>154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97">
        <f>1/6*MIN(AA24/30,5+(AA24/100))</f>
        <v>0.01</v>
      </c>
      <c r="AB53" s="98"/>
      <c r="AC53" s="99"/>
      <c r="AD53" s="103"/>
      <c r="AE53" s="104"/>
      <c r="AF53" s="104"/>
      <c r="AG53" s="105"/>
      <c r="AL53" s="4"/>
      <c r="AM53" s="4"/>
      <c r="AN53" s="4"/>
      <c r="AO53" s="4"/>
      <c r="AP53" s="4"/>
    </row>
    <row r="54" spans="2:42" ht="14.45" customHeight="1" x14ac:dyDescent="0.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100"/>
      <c r="AB54" s="101"/>
      <c r="AC54" s="102"/>
      <c r="AD54" s="106"/>
      <c r="AE54" s="107"/>
      <c r="AF54" s="107"/>
      <c r="AG54" s="108"/>
      <c r="AL54" s="4"/>
      <c r="AM54" s="4"/>
      <c r="AN54" s="4"/>
      <c r="AO54" s="4"/>
      <c r="AP54" s="4"/>
    </row>
    <row r="55" spans="2:42" ht="14.45" customHeight="1" x14ac:dyDescent="0.15">
      <c r="B55" s="90" t="str">
        <f>IF(AA45&lt;AA51,"Rb&lt;Taなので問題無","基礎ボルトの再選定が必要。")</f>
        <v>基礎ボルトの再選定が必要。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L55" s="4"/>
      <c r="AM55" s="4"/>
      <c r="AN55" s="4"/>
      <c r="AO55" s="4"/>
      <c r="AP55" s="4"/>
    </row>
    <row r="56" spans="2:42" ht="14.45" customHeight="1" x14ac:dyDescent="0.15">
      <c r="D56" s="1"/>
      <c r="E56" s="10"/>
      <c r="F56" s="10"/>
      <c r="G56" s="3"/>
      <c r="AL56" s="4"/>
      <c r="AM56" s="4"/>
      <c r="AN56" s="4"/>
      <c r="AO56" s="4"/>
      <c r="AP56" s="4"/>
    </row>
    <row r="57" spans="2:42" ht="14.45" customHeight="1" x14ac:dyDescent="0.15">
      <c r="D57" s="1"/>
      <c r="E57" s="10"/>
      <c r="F57" s="10"/>
      <c r="G57" s="3"/>
      <c r="AL57" s="4"/>
      <c r="AM57" s="4"/>
      <c r="AN57" s="4"/>
      <c r="AO57" s="4"/>
      <c r="AP57" s="4"/>
    </row>
    <row r="58" spans="2:42" ht="14.45" customHeight="1" x14ac:dyDescent="0.15">
      <c r="D58" s="1"/>
      <c r="E58" s="10"/>
      <c r="F58" s="10"/>
      <c r="G58" s="3"/>
      <c r="AL58" s="4"/>
      <c r="AM58" s="4"/>
      <c r="AN58" s="4"/>
      <c r="AO58" s="4"/>
      <c r="AP58" s="4"/>
    </row>
    <row r="59" spans="2:42" ht="14.45" customHeight="1" x14ac:dyDescent="0.15">
      <c r="D59" s="1"/>
      <c r="E59" s="10"/>
      <c r="F59" s="10"/>
      <c r="G59" s="3"/>
      <c r="AL59" s="4"/>
      <c r="AM59" s="4"/>
      <c r="AN59" s="4"/>
      <c r="AO59" s="4"/>
      <c r="AP59" s="4"/>
    </row>
  </sheetData>
  <mergeCells count="134">
    <mergeCell ref="B8:AG8"/>
    <mergeCell ref="B9:J9"/>
    <mergeCell ref="K9:Q9"/>
    <mergeCell ref="R9:Z9"/>
    <mergeCell ref="AA9:AG9"/>
    <mergeCell ref="B10:J10"/>
    <mergeCell ref="K10:Q10"/>
    <mergeCell ref="R10:Z10"/>
    <mergeCell ref="AA10:AG10"/>
    <mergeCell ref="B1:AG2"/>
    <mergeCell ref="B3:L3"/>
    <mergeCell ref="V3:X3"/>
    <mergeCell ref="Y3:AA3"/>
    <mergeCell ref="AB3:AD3"/>
    <mergeCell ref="AE3:AG3"/>
    <mergeCell ref="B4:L4"/>
    <mergeCell ref="V4:X6"/>
    <mergeCell ref="Y4:AA6"/>
    <mergeCell ref="AB4:AD6"/>
    <mergeCell ref="AE4:AG6"/>
    <mergeCell ref="B5:L5"/>
    <mergeCell ref="K11:Q11"/>
    <mergeCell ref="R11:Z11"/>
    <mergeCell ref="AA11:AG11"/>
    <mergeCell ref="B12:J12"/>
    <mergeCell ref="K12:Q12"/>
    <mergeCell ref="R12:Z12"/>
    <mergeCell ref="AA12:AG12"/>
    <mergeCell ref="B13:J13"/>
    <mergeCell ref="K13:Q13"/>
    <mergeCell ref="R13:Z13"/>
    <mergeCell ref="AA13:AG13"/>
    <mergeCell ref="B11:J11"/>
    <mergeCell ref="B15:AG15"/>
    <mergeCell ref="B16:J16"/>
    <mergeCell ref="K16:Q16"/>
    <mergeCell ref="R16:Z16"/>
    <mergeCell ref="AA16:AG16"/>
    <mergeCell ref="B17:J17"/>
    <mergeCell ref="K17:O17"/>
    <mergeCell ref="P17:Q17"/>
    <mergeCell ref="R17:Z17"/>
    <mergeCell ref="AA17:AE17"/>
    <mergeCell ref="AF17:AG17"/>
    <mergeCell ref="B18:J18"/>
    <mergeCell ref="K18:O18"/>
    <mergeCell ref="P18:Q18"/>
    <mergeCell ref="R18:Z18"/>
    <mergeCell ref="AA18:AE18"/>
    <mergeCell ref="AF18:AG18"/>
    <mergeCell ref="B19:J19"/>
    <mergeCell ref="K19:O19"/>
    <mergeCell ref="P19:Q19"/>
    <mergeCell ref="R19:Z19"/>
    <mergeCell ref="AA19:AE19"/>
    <mergeCell ref="AF19:AG19"/>
    <mergeCell ref="B20:J20"/>
    <mergeCell ref="K20:O20"/>
    <mergeCell ref="P20:Q20"/>
    <mergeCell ref="R20:AG20"/>
    <mergeCell ref="B21:J21"/>
    <mergeCell ref="K21:O21"/>
    <mergeCell ref="P21:Q21"/>
    <mergeCell ref="R21:Z21"/>
    <mergeCell ref="AA21:AE21"/>
    <mergeCell ref="AF21:AG21"/>
    <mergeCell ref="AL21:AN21"/>
    <mergeCell ref="B22:J22"/>
    <mergeCell ref="K22:O22"/>
    <mergeCell ref="P22:Q22"/>
    <mergeCell ref="R22:Z22"/>
    <mergeCell ref="AA22:AE22"/>
    <mergeCell ref="AF22:AG22"/>
    <mergeCell ref="AL22:AL25"/>
    <mergeCell ref="R23:Z23"/>
    <mergeCell ref="AA23:AE23"/>
    <mergeCell ref="AF23:AG23"/>
    <mergeCell ref="B24:J24"/>
    <mergeCell ref="K24:O24"/>
    <mergeCell ref="P24:Q24"/>
    <mergeCell ref="R24:Z24"/>
    <mergeCell ref="AA24:AE24"/>
    <mergeCell ref="AF24:AG24"/>
    <mergeCell ref="B23:Q23"/>
    <mergeCell ref="R25:AG25"/>
    <mergeCell ref="AA26:AE26"/>
    <mergeCell ref="AF26:AG26"/>
    <mergeCell ref="B25:J25"/>
    <mergeCell ref="K25:O25"/>
    <mergeCell ref="P25:Q25"/>
    <mergeCell ref="AL26:AN26"/>
    <mergeCell ref="AL33:AP33"/>
    <mergeCell ref="B36:AG36"/>
    <mergeCell ref="B37:Z37"/>
    <mergeCell ref="AA37:AC37"/>
    <mergeCell ref="AD37:AG37"/>
    <mergeCell ref="B26:J26"/>
    <mergeCell ref="K26:O26"/>
    <mergeCell ref="P26:Q26"/>
    <mergeCell ref="R26:Z26"/>
    <mergeCell ref="B38:Z38"/>
    <mergeCell ref="AA38:AC38"/>
    <mergeCell ref="AD38:AG38"/>
    <mergeCell ref="B39:Z40"/>
    <mergeCell ref="AA39:AC39"/>
    <mergeCell ref="AD39:AG39"/>
    <mergeCell ref="AA40:AC40"/>
    <mergeCell ref="AD40:AG40"/>
    <mergeCell ref="B41:AG41"/>
    <mergeCell ref="B42:Z43"/>
    <mergeCell ref="AA42:AC42"/>
    <mergeCell ref="AD42:AG42"/>
    <mergeCell ref="AA43:AC43"/>
    <mergeCell ref="AD43:AG43"/>
    <mergeCell ref="B44:AG44"/>
    <mergeCell ref="B45:Z46"/>
    <mergeCell ref="AA45:AC45"/>
    <mergeCell ref="AD45:AG45"/>
    <mergeCell ref="AA46:AC46"/>
    <mergeCell ref="AD46:AG46"/>
    <mergeCell ref="B50:AG50"/>
    <mergeCell ref="B47:Z47"/>
    <mergeCell ref="AA47:AC47"/>
    <mergeCell ref="AD47:AG47"/>
    <mergeCell ref="B48:AG48"/>
    <mergeCell ref="AA49:AC49"/>
    <mergeCell ref="AD49:AG49"/>
    <mergeCell ref="B55:AG55"/>
    <mergeCell ref="B51:Z52"/>
    <mergeCell ref="AA51:AC52"/>
    <mergeCell ref="AD51:AG52"/>
    <mergeCell ref="B53:Z54"/>
    <mergeCell ref="AA53:AC54"/>
    <mergeCell ref="AD53:AG54"/>
  </mergeCells>
  <phoneticPr fontId="2"/>
  <dataValidations count="5">
    <dataValidation type="list" allowBlank="1" showInputMessage="1" showErrorMessage="1" sqref="K11:Q11" xr:uid="{00000000-0002-0000-0800-000000000000}">
      <formula1>$AL$6:$AL$7</formula1>
    </dataValidation>
    <dataValidation type="list" allowBlank="1" showInputMessage="1" showErrorMessage="1" sqref="K13:Q13" xr:uid="{00000000-0002-0000-0800-000001000000}">
      <formula1>$AM$16:$AO$16</formula1>
    </dataValidation>
    <dataValidation type="list" allowBlank="1" showInputMessage="1" showErrorMessage="1" sqref="K10:Q10" xr:uid="{00000000-0002-0000-0800-000002000000}">
      <formula1>$AL$17:$AL$19</formula1>
    </dataValidation>
    <dataValidation type="list" allowBlank="1" showInputMessage="1" showErrorMessage="1" sqref="K19:O19" xr:uid="{00000000-0002-0000-0800-000003000000}">
      <formula1>$AL$31:$AL$32</formula1>
    </dataValidation>
    <dataValidation type="list" allowBlank="1" showInputMessage="1" showErrorMessage="1" sqref="K18:O18" xr:uid="{00000000-0002-0000-0800-000004000000}">
      <formula1>$AL$3:$AL$4</formula1>
    </dataValidation>
  </dataValidations>
  <pageMargins left="0.78740157480314965" right="0.39370078740157483" top="0.39370078740157483" bottom="0.39370078740157483" header="0" footer="0.39370078740157483"/>
  <pageSetup paperSize="9" orientation="portrait" r:id="rId1"/>
  <headerFooter alignWithMargins="0">
    <oddFooter>&amp;C&amp;P/&amp;N</oddFooter>
  </headerFooter>
  <colBreaks count="1" manualBreakCount="1">
    <brk id="35" max="11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フロー</vt:lpstr>
      <vt:lpstr>短形、箱抜き、L,LA</vt:lpstr>
      <vt:lpstr>短形、箱抜き、J,JA</vt:lpstr>
      <vt:lpstr>短形、埋め込み、L,LA </vt:lpstr>
      <vt:lpstr>短形、埋め込み、J,JA</vt:lpstr>
      <vt:lpstr>円形、埋め込み、L,LA</vt:lpstr>
      <vt:lpstr>円形、箱抜き、L,LA </vt:lpstr>
      <vt:lpstr>円形、箱抜き、J,JA </vt:lpstr>
      <vt:lpstr>円形、埋め込み、J,JA </vt:lpstr>
      <vt:lpstr>短形、ケミカル</vt:lpstr>
      <vt:lpstr>円形、ケミカル</vt:lpstr>
      <vt:lpstr>フロー!Print_Area</vt:lpstr>
      <vt:lpstr>'円形、ケミカル'!Print_Area</vt:lpstr>
      <vt:lpstr>'円形、箱抜き、J,JA '!Print_Area</vt:lpstr>
      <vt:lpstr>'円形、箱抜き、L,LA '!Print_Area</vt:lpstr>
      <vt:lpstr>'円形、埋め込み、J,JA '!Print_Area</vt:lpstr>
      <vt:lpstr>'円形、埋め込み、L,LA'!Print_Area</vt:lpstr>
      <vt:lpstr>'短形、ケミカル'!Print_Area</vt:lpstr>
      <vt:lpstr>'短形、箱抜き、J,JA'!Print_Area</vt:lpstr>
      <vt:lpstr>'短形、箱抜き、L,LA'!Print_Area</vt:lpstr>
      <vt:lpstr>'短形、埋め込み、J,JA'!Print_Area</vt:lpstr>
      <vt:lpstr>'短形、埋め込み、L,LA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馬場良平</cp:lastModifiedBy>
  <cp:lastPrinted>2020-03-19T07:59:47Z</cp:lastPrinted>
  <dcterms:created xsi:type="dcterms:W3CDTF">2005-04-20T00:40:05Z</dcterms:created>
  <dcterms:modified xsi:type="dcterms:W3CDTF">2020-03-19T12:21:48Z</dcterms:modified>
</cp:coreProperties>
</file>